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601f7e11f66c384/2025/Evaluacion curricular/Carmen/"/>
    </mc:Choice>
  </mc:AlternateContent>
  <xr:revisionPtr revIDLastSave="26" documentId="8_{2B4957D4-2023-406E-B99A-A01731F82A43}" xr6:coauthVersionLast="47" xr6:coauthVersionMax="47" xr10:uidLastSave="{09E18403-B6B1-4E6A-91E7-E3EE2D6F1392}"/>
  <bookViews>
    <workbookView xWindow="-108" yWindow="-108" windowWidth="23256" windowHeight="12576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1" l="1"/>
  <c r="H169" i="1"/>
  <c r="H168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<sst xmlns="http://schemas.openxmlformats.org/spreadsheetml/2006/main" count="302" uniqueCount="145">
  <si>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</si>
  <si>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</si>
  <si>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</si>
  <si>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</si>
  <si>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</si>
  <si>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</si>
  <si>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</si>
  <si>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</si>
  <si>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</si>
  <si>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</si>
  <si>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</si>
  <si>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</si>
  <si>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</si>
  <si>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</si>
  <si>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</si>
  <si>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</si>
  <si>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</si>
  <si>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</si>
  <si>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</si>
  <si>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</si>
  <si>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</si>
  <si>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</si>
  <si>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</si>
  <si>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</si>
  <si>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</si>
  <si>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</si>
  <si>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</si>
  <si>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</si>
  <si>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</si>
  <si>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</si>
  <si>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</si>
  <si>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</si>
  <si>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</si>
  <si>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</si>
  <si>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</si>
  <si>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</si>
  <si>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</si>
  <si>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</si>
  <si>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</si>
  <si>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</si>
  <si>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</si>
  <si>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</si>
  <si>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</si>
  <si>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</si>
  <si>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</si>
  <si>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</si>
  <si>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</si>
  <si>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</si>
  <si>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</si>
  <si>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</si>
  <si>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</si>
  <si>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</si>
  <si>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</si>
  <si>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</si>
  <si>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</si>
  <si>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</si>
  <si>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</si>
  <si>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</si>
  <si>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</si>
  <si>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</si>
  <si>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</si>
  <si>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</si>
  <si>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</si>
  <si>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</si>
  <si>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</si>
  <si>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</si>
  <si>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</si>
  <si>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</si>
  <si>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</si>
  <si>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</si>
  <si>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</si>
  <si>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</si>
  <si>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</si>
  <si>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</si>
  <si>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</si>
  <si>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</si>
  <si>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</si>
  <si>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</si>
  <si>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</si>
  <si>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</si>
  <si>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</si>
  <si>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</si>
  <si>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</si>
  <si>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</si>
  <si>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</si>
  <si>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</si>
  <si>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</si>
  <si>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</si>
  <si>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</si>
  <si>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</si>
  <si>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</si>
  <si>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</si>
  <si>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</si>
  <si>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</si>
  <si>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</si>
  <si>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</si>
  <si>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</si>
  <si>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</si>
  <si>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</si>
  <si>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</si>
  <si>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</si>
  <si>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</si>
  <si>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</si>
  <si>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</si>
  <si>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</si>
  <si>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</si>
  <si>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</si>
  <si>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</si>
  <si>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</si>
  <si>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</si>
  <si>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</si>
  <si>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</si>
  <si>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</si>
  <si>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</si>
  <si>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</si>
  <si>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</si>
  <si>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</si>
  <si>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</si>
  <si>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</si>
  <si>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</si>
  <si>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</si>
  <si>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</si>
  <si>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</si>
  <si>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</si>
  <si>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</si>
  <si>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</si>
  <si>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</si>
  <si>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</si>
  <si>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</si>
  <si>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</si>
  <si>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</si>
  <si>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</si>
  <si>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</si>
  <si>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</si>
  <si>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</si>
  <si>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</si>
  <si>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</si>
  <si>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</si>
  <si>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</si>
  <si>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</si>
  <si>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</si>
  <si>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</si>
  <si>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</si>
  <si>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</si>
  <si>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Lugo Alcántar Gabriela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</si>
</sst>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140" zoomScaleNormal="100" zoomScaleSheetLayoutView="100" zoomScalePageLayoutView="140" workbookViewId="0">
      <selection activeCell="C139" sqref="C139:C141"/>
    </sheetView>
  </sheetViews>
  <sheetFormatPr baseColWidth="10" defaultColWidth="11.44140625" defaultRowHeight="14.4"/>
  <cols>
    <col min="1" max="1" width="13.109375" customWidth="1"/>
    <col min="2" max="2" width="6.33203125" customWidth="1"/>
    <col min="3" max="3" width="30.6640625" customWidth="1"/>
    <col min="4" max="4" width="6.44140625" customWidth="1"/>
    <col min="5" max="5" width="7.109375" customWidth="1"/>
    <col min="6" max="6" width="6.777343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6"/>
      <c r="B1" s="1" t="s">
        <v>0</v>
      </c>
    </row>
    <row r="2" spans="1:12" ht="27">
      <c r="A2" s="6"/>
      <c r="B2" s="2" t="s">
        <v>1</v>
      </c>
    </row>
    <row r="3" spans="1:12" ht="21.6">
      <c r="A3" s="6"/>
      <c r="B3" s="4" t="s">
        <v>2</v>
      </c>
    </row>
    <row r="4" spans="1:12" ht="21.6">
      <c r="A4" s="6"/>
      <c r="B4" s="4" t="s">
        <v>3</v>
      </c>
    </row>
    <row r="5" spans="1:12">
      <c r="A5" s="6"/>
    </row>
    <row r="6" spans="1:12" ht="18">
      <c r="A6" s="6"/>
      <c r="C6" s="91" t="s">
        <v>4</v>
      </c>
      <c r="D6" s="91"/>
      <c r="E6" s="91"/>
      <c r="F6" s="91"/>
      <c r="G6" s="91"/>
      <c r="H6" s="91"/>
      <c r="I6" s="91"/>
      <c r="J6" s="91"/>
      <c r="K6" s="29"/>
      <c r="L6" s="29"/>
    </row>
    <row r="7" spans="1:12" ht="18">
      <c r="A7" s="6"/>
      <c r="C7" s="91" t="s">
        <v>5</v>
      </c>
      <c r="D7" s="91"/>
      <c r="E7" s="91"/>
      <c r="F7" s="91"/>
      <c r="G7" s="91"/>
      <c r="H7" s="91"/>
      <c r="I7" s="91"/>
      <c r="J7" s="91"/>
      <c r="K7" s="29"/>
      <c r="L7" s="29"/>
    </row>
    <row r="8" spans="1:12">
      <c r="A8" s="6"/>
    </row>
    <row r="9" spans="1:12" ht="18">
      <c r="A9" s="6"/>
      <c r="C9" s="3" t="s">
        <v>6</v>
      </c>
      <c r="D9" s="12"/>
      <c r="E9" s="13" t="s">
        <v>143</v>
      </c>
      <c r="F9" s="13"/>
      <c r="G9" s="13"/>
      <c r="H9" s="14"/>
      <c r="I9" s="14"/>
      <c r="J9" s="14"/>
    </row>
    <row r="10" spans="1:12">
      <c r="A10" s="6"/>
    </row>
    <row r="11" spans="1:12" ht="18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109" t="s">
        <v>8</v>
      </c>
      <c r="D13" s="109"/>
      <c r="E13" s="109"/>
      <c r="F13" s="109"/>
      <c r="G13" s="109"/>
      <c r="H13" s="109"/>
      <c r="I13" s="109"/>
      <c r="J13" s="109"/>
      <c r="K13" s="109"/>
      <c r="L13" s="109"/>
    </row>
    <row r="14" spans="1:12" ht="16.5" customHeight="1">
      <c r="A14" s="6"/>
      <c r="C14" s="115"/>
      <c r="D14" s="116"/>
      <c r="E14" s="74" t="s">
        <v>9</v>
      </c>
      <c r="F14" s="76"/>
      <c r="G14" s="101" t="s">
        <v>10</v>
      </c>
      <c r="H14" s="102"/>
      <c r="I14" s="110" t="s">
        <v>11</v>
      </c>
      <c r="J14" s="110"/>
      <c r="K14" s="110"/>
      <c r="L14" s="110"/>
    </row>
    <row r="15" spans="1:12" ht="32.25" customHeight="1">
      <c r="A15" s="6"/>
      <c r="C15" s="115"/>
      <c r="D15" s="116"/>
      <c r="E15" s="77"/>
      <c r="F15" s="79"/>
      <c r="G15" s="16" t="s">
        <v>12</v>
      </c>
      <c r="H15" s="16" t="s">
        <v>13</v>
      </c>
      <c r="I15" s="111"/>
      <c r="J15" s="111"/>
      <c r="K15" s="111"/>
      <c r="L15" s="111"/>
    </row>
    <row r="16" spans="1:12">
      <c r="A16" s="6"/>
      <c r="C16" s="117"/>
      <c r="D16" s="118"/>
      <c r="E16" s="16" t="s">
        <v>14</v>
      </c>
      <c r="F16" s="16" t="s">
        <v>15</v>
      </c>
      <c r="G16" s="16" t="s">
        <v>14</v>
      </c>
      <c r="H16" s="16" t="s">
        <v>15</v>
      </c>
      <c r="I16" s="111"/>
      <c r="J16" s="111"/>
      <c r="K16" s="111"/>
      <c r="L16" s="111"/>
    </row>
    <row r="17" spans="1:12" ht="15.6">
      <c r="A17" s="6"/>
      <c r="C17" s="119" t="s">
        <v>16</v>
      </c>
      <c r="D17" s="120"/>
      <c r="E17" s="27">
        <v>30</v>
      </c>
      <c r="F17" s="27">
        <v>0</v>
      </c>
      <c r="G17" s="9">
        <v>1</v>
      </c>
      <c r="H17" s="9"/>
      <c r="I17" s="112">
        <f>MAX(G17*E17,H17*F17)</f>
        <v>30</v>
      </c>
      <c r="J17" s="112"/>
      <c r="K17" s="112"/>
      <c r="L17" s="112"/>
    </row>
    <row r="18" spans="1:12" ht="15.6">
      <c r="A18" s="6"/>
      <c r="C18" s="119" t="s">
        <v>17</v>
      </c>
      <c r="D18" s="120"/>
      <c r="E18" s="27">
        <v>45</v>
      </c>
      <c r="F18" s="27">
        <v>15</v>
      </c>
      <c r="G18" s="9"/>
      <c r="H18" s="9"/>
      <c r="I18" s="112">
        <f>MAX(G18*E18,H18*F18)</f>
        <v>0</v>
      </c>
      <c r="J18" s="112"/>
      <c r="K18" s="112"/>
      <c r="L18" s="112"/>
    </row>
    <row r="19" spans="1:12" ht="15.6">
      <c r="A19" s="6"/>
      <c r="C19" s="119" t="s">
        <v>18</v>
      </c>
      <c r="D19" s="120"/>
      <c r="E19" s="27">
        <v>100</v>
      </c>
      <c r="F19" s="27">
        <v>35</v>
      </c>
      <c r="G19" s="9">
        <v>1</v>
      </c>
      <c r="H19" s="9"/>
      <c r="I19" s="112">
        <f>MAX(G19*E19,H19*F19)</f>
        <v>100</v>
      </c>
      <c r="J19" s="112"/>
      <c r="K19" s="112"/>
      <c r="L19" s="112"/>
    </row>
    <row r="20" spans="1:12" ht="15.6">
      <c r="A20" s="6"/>
      <c r="C20" s="119" t="s">
        <v>19</v>
      </c>
      <c r="D20" s="120"/>
      <c r="E20" s="27">
        <v>200</v>
      </c>
      <c r="F20" s="27">
        <v>70</v>
      </c>
      <c r="G20" s="9"/>
      <c r="H20" s="9"/>
      <c r="I20" s="112">
        <f>MAX(G20*E20,H20*F20)</f>
        <v>0</v>
      </c>
      <c r="J20" s="112"/>
      <c r="K20" s="112"/>
      <c r="L20" s="112"/>
    </row>
    <row r="21" spans="1:12" ht="15.6">
      <c r="A21" s="6"/>
      <c r="C21" s="98" t="s">
        <v>20</v>
      </c>
      <c r="D21" s="99"/>
      <c r="E21" s="99"/>
      <c r="F21" s="99"/>
      <c r="G21" s="99"/>
      <c r="H21" s="100"/>
      <c r="I21" s="113">
        <f>IF(OR(G17=1,H17=1), MAX(I17:J20),"No cumple requisito")</f>
        <v>100</v>
      </c>
      <c r="J21" s="113"/>
      <c r="K21" s="113"/>
      <c r="L21" s="113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4" t="s">
        <v>21</v>
      </c>
      <c r="D23" s="114"/>
      <c r="E23" s="114"/>
      <c r="F23" s="114"/>
      <c r="G23" s="114"/>
      <c r="H23" s="114"/>
      <c r="I23" s="114"/>
      <c r="J23" s="114"/>
      <c r="K23" s="114"/>
      <c r="L23" s="114"/>
    </row>
    <row r="24" spans="1:12" ht="16.5" customHeight="1">
      <c r="A24" s="6"/>
      <c r="C24" s="92"/>
      <c r="D24" s="103" t="s">
        <v>9</v>
      </c>
      <c r="E24" s="104"/>
      <c r="F24" s="105"/>
      <c r="G24" s="106" t="s">
        <v>10</v>
      </c>
      <c r="H24" s="107"/>
      <c r="I24" s="108"/>
      <c r="J24" s="111" t="s">
        <v>22</v>
      </c>
      <c r="K24" s="111"/>
      <c r="L24" s="111"/>
    </row>
    <row r="25" spans="1:12">
      <c r="A25" s="6"/>
      <c r="C25" s="73"/>
      <c r="D25" s="74"/>
      <c r="E25" s="75"/>
      <c r="F25" s="76"/>
      <c r="G25" s="94" t="s">
        <v>23</v>
      </c>
      <c r="H25" s="96" t="s">
        <v>24</v>
      </c>
      <c r="I25" s="96" t="s">
        <v>25</v>
      </c>
      <c r="J25" s="111"/>
      <c r="K25" s="111"/>
      <c r="L25" s="111"/>
    </row>
    <row r="26" spans="1:12" ht="24.75" customHeight="1">
      <c r="A26" s="6"/>
      <c r="C26" s="73"/>
      <c r="D26" s="77"/>
      <c r="E26" s="78"/>
      <c r="F26" s="79"/>
      <c r="G26" s="95"/>
      <c r="H26" s="97"/>
      <c r="I26" s="97"/>
      <c r="J26" s="30" t="s">
        <v>14</v>
      </c>
      <c r="K26" s="30" t="s">
        <v>15</v>
      </c>
      <c r="L26" s="30" t="s">
        <v>26</v>
      </c>
    </row>
    <row r="27" spans="1:12">
      <c r="A27" s="6"/>
      <c r="C27" s="93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5" t="s">
        <v>27</v>
      </c>
      <c r="D28" s="135"/>
      <c r="E28" s="135"/>
      <c r="F28" s="135"/>
      <c r="G28" s="135"/>
      <c r="H28" s="135"/>
      <c r="I28" s="135"/>
      <c r="J28" s="135"/>
      <c r="K28" s="135"/>
      <c r="L28" s="135"/>
    </row>
    <row r="29" spans="1:12" ht="31.2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>
        <v>1</v>
      </c>
      <c r="H29" s="8">
        <v>2</v>
      </c>
      <c r="I29" s="8"/>
      <c r="J29" s="27">
        <f t="shared" ref="J29:L31" si="1">G29*D29</f>
        <v>2.5</v>
      </c>
      <c r="K29" s="27">
        <f t="shared" si="1"/>
        <v>2.5</v>
      </c>
      <c r="L29" s="27">
        <f t="shared" si="1"/>
        <v>0</v>
      </c>
    </row>
    <row r="30" spans="1:12" ht="15.6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/>
      <c r="I30" s="8"/>
      <c r="J30" s="27">
        <f t="shared" si="1"/>
        <v>0</v>
      </c>
      <c r="K30" s="27">
        <f t="shared" si="1"/>
        <v>0</v>
      </c>
      <c r="L30" s="27">
        <f t="shared" si="1"/>
        <v>0</v>
      </c>
    </row>
    <row r="31" spans="1:12" ht="15.6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129" t="s">
        <v>31</v>
      </c>
      <c r="D32" s="130"/>
      <c r="E32" s="130"/>
      <c r="F32" s="130"/>
      <c r="G32" s="130"/>
      <c r="H32" s="130"/>
      <c r="I32" s="131"/>
      <c r="J32" s="68">
        <f t="shared" ref="J32:K32" si="2">SUM(J29:J31)</f>
        <v>2.5</v>
      </c>
      <c r="K32" s="68">
        <f t="shared" si="2"/>
        <v>2.5</v>
      </c>
      <c r="L32" s="68">
        <f>SUM(L29:L31)</f>
        <v>0</v>
      </c>
    </row>
    <row r="33" spans="1:12">
      <c r="A33" s="6"/>
      <c r="C33" s="85" t="s">
        <v>32</v>
      </c>
      <c r="D33" s="86"/>
      <c r="E33" s="86"/>
      <c r="F33" s="86"/>
      <c r="G33" s="86"/>
      <c r="H33" s="86"/>
      <c r="I33" s="87"/>
      <c r="J33" s="68">
        <f>MIN(150-K33-L33,SUM(J29:J31))</f>
        <v>2.5</v>
      </c>
      <c r="K33" s="68">
        <f>MIN(75-L33,SUM(K29:K31))</f>
        <v>2.5</v>
      </c>
      <c r="L33" s="68">
        <f>MIN(37.5,SUM(L29:L31))</f>
        <v>0</v>
      </c>
    </row>
    <row r="34" spans="1:12" ht="15.6">
      <c r="A34" s="6"/>
      <c r="C34" s="98" t="s">
        <v>20</v>
      </c>
      <c r="D34" s="99"/>
      <c r="E34" s="99"/>
      <c r="F34" s="99"/>
      <c r="G34" s="99"/>
      <c r="H34" s="99"/>
      <c r="I34" s="99"/>
      <c r="J34" s="72">
        <f>SUM(J33:L33)</f>
        <v>5</v>
      </c>
      <c r="K34" s="72"/>
      <c r="L34" s="72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9" t="s">
        <v>33</v>
      </c>
      <c r="D36" s="109"/>
      <c r="E36" s="109"/>
      <c r="F36" s="109"/>
      <c r="G36" s="109"/>
      <c r="H36" s="109"/>
      <c r="I36" s="109"/>
      <c r="J36" s="109"/>
      <c r="K36" s="109"/>
      <c r="L36" s="109"/>
    </row>
    <row r="37" spans="1:12" ht="16.5" customHeight="1">
      <c r="A37" s="6"/>
      <c r="C37" s="73"/>
      <c r="D37" s="74" t="s">
        <v>9</v>
      </c>
      <c r="E37" s="75"/>
      <c r="F37" s="123" t="s">
        <v>10</v>
      </c>
      <c r="G37" s="123"/>
      <c r="H37" s="123"/>
      <c r="I37" s="123"/>
      <c r="J37" s="128" t="s">
        <v>22</v>
      </c>
      <c r="K37" s="123"/>
      <c r="L37" s="123"/>
    </row>
    <row r="38" spans="1:12" ht="35.25" customHeight="1">
      <c r="A38" s="6"/>
      <c r="C38" s="73"/>
      <c r="D38" s="77"/>
      <c r="E38" s="78"/>
      <c r="F38" s="126" t="s">
        <v>34</v>
      </c>
      <c r="G38" s="126"/>
      <c r="H38" s="126" t="s">
        <v>35</v>
      </c>
      <c r="I38" s="126"/>
      <c r="J38" s="132"/>
      <c r="K38" s="121"/>
      <c r="L38" s="121"/>
    </row>
    <row r="39" spans="1:12" ht="16.5" customHeight="1">
      <c r="A39" s="6"/>
      <c r="C39" s="93"/>
      <c r="D39" s="16" t="s">
        <v>14</v>
      </c>
      <c r="E39" s="35" t="s">
        <v>15</v>
      </c>
      <c r="F39" s="126" t="s">
        <v>14</v>
      </c>
      <c r="G39" s="126"/>
      <c r="H39" s="126" t="s">
        <v>15</v>
      </c>
      <c r="I39" s="126"/>
      <c r="J39" s="132"/>
      <c r="K39" s="121"/>
      <c r="L39" s="121"/>
    </row>
    <row r="40" spans="1:12" ht="31.2">
      <c r="A40" s="6"/>
      <c r="C40" s="7" t="s">
        <v>27</v>
      </c>
      <c r="D40" s="27">
        <v>2</v>
      </c>
      <c r="E40" s="27">
        <f>D40/2</f>
        <v>1</v>
      </c>
      <c r="F40" s="124">
        <v>3</v>
      </c>
      <c r="G40" s="125"/>
      <c r="H40" s="124"/>
      <c r="I40" s="127"/>
      <c r="J40" s="133">
        <f>F40*D40+H40*E40</f>
        <v>6</v>
      </c>
      <c r="K40" s="133"/>
      <c r="L40" s="133"/>
    </row>
    <row r="41" spans="1:12" ht="15.6">
      <c r="A41" s="6"/>
      <c r="C41" s="98" t="s">
        <v>20</v>
      </c>
      <c r="D41" s="99"/>
      <c r="E41" s="99"/>
      <c r="F41" s="99"/>
      <c r="G41" s="99"/>
      <c r="H41" s="99"/>
      <c r="I41" s="99"/>
      <c r="J41" s="72">
        <f>MIN(J40,50)</f>
        <v>6</v>
      </c>
      <c r="K41" s="72"/>
      <c r="L41" s="72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4" t="s">
        <v>36</v>
      </c>
      <c r="D43" s="114"/>
      <c r="E43" s="114"/>
      <c r="F43" s="114"/>
      <c r="G43" s="114"/>
      <c r="H43" s="114"/>
      <c r="I43" s="114"/>
      <c r="J43" s="114"/>
      <c r="K43" s="114"/>
      <c r="L43" s="114"/>
    </row>
    <row r="44" spans="1:12" ht="16.5" customHeight="1">
      <c r="A44" s="6"/>
      <c r="C44" s="73"/>
      <c r="D44" s="74" t="s">
        <v>9</v>
      </c>
      <c r="E44" s="75"/>
      <c r="F44" s="76"/>
      <c r="G44" s="80" t="s">
        <v>10</v>
      </c>
      <c r="H44" s="81"/>
      <c r="I44" s="82"/>
      <c r="J44" s="111" t="s">
        <v>22</v>
      </c>
      <c r="K44" s="111"/>
      <c r="L44" s="111"/>
    </row>
    <row r="45" spans="1:12" ht="41.4">
      <c r="A45" s="6"/>
      <c r="C45" s="73"/>
      <c r="D45" s="77"/>
      <c r="E45" s="78"/>
      <c r="F45" s="79"/>
      <c r="G45" s="17" t="s">
        <v>23</v>
      </c>
      <c r="H45" s="17" t="s">
        <v>37</v>
      </c>
      <c r="I45" s="17" t="s">
        <v>38</v>
      </c>
      <c r="J45" s="111"/>
      <c r="K45" s="111"/>
      <c r="L45" s="111"/>
    </row>
    <row r="46" spans="1:12">
      <c r="A46" s="6"/>
      <c r="C46" s="93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>
        <v>6</v>
      </c>
      <c r="H47" s="11"/>
      <c r="I47" s="11"/>
      <c r="J47" s="27">
        <f>G47*D47</f>
        <v>0.30000000000000004</v>
      </c>
      <c r="K47" s="27">
        <f>H47*E47</f>
        <v>0</v>
      </c>
      <c r="L47" s="27">
        <f>I47*F47</f>
        <v>0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>
        <f>50+20+20+40+50+20+20+20</f>
        <v>240</v>
      </c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2.4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129" t="s">
        <v>31</v>
      </c>
      <c r="D51" s="130"/>
      <c r="E51" s="130"/>
      <c r="F51" s="130"/>
      <c r="G51" s="130"/>
      <c r="H51" s="130"/>
      <c r="I51" s="131"/>
      <c r="J51" s="69">
        <f t="shared" ref="J51:K51" si="7">SUM(J47:J50)</f>
        <v>0.30000000000000004</v>
      </c>
      <c r="K51" s="69">
        <f t="shared" si="7"/>
        <v>0</v>
      </c>
      <c r="L51" s="69">
        <f>SUM(L47:L50)</f>
        <v>2.4</v>
      </c>
    </row>
    <row r="52" spans="1:12" ht="28.5" customHeight="1">
      <c r="A52" s="6"/>
      <c r="C52" s="85" t="s">
        <v>43</v>
      </c>
      <c r="D52" s="86"/>
      <c r="E52" s="86"/>
      <c r="F52" s="86"/>
      <c r="G52" s="86"/>
      <c r="H52" s="86"/>
      <c r="I52" s="87"/>
      <c r="J52" s="69">
        <f>MIN(60-K52-L52,SUM(J47:J50))</f>
        <v>0.30000000000000004</v>
      </c>
      <c r="K52" s="69">
        <f>MIN(30-L52,SUM(K47:K50))</f>
        <v>0</v>
      </c>
      <c r="L52" s="69">
        <f>MIN(15,SUM(L47:L50))</f>
        <v>2.4</v>
      </c>
    </row>
    <row r="53" spans="1:12" ht="15.6">
      <c r="A53" s="6"/>
      <c r="C53" s="98" t="s">
        <v>20</v>
      </c>
      <c r="D53" s="99"/>
      <c r="E53" s="99"/>
      <c r="F53" s="99"/>
      <c r="G53" s="99"/>
      <c r="H53" s="99"/>
      <c r="I53" s="100"/>
      <c r="J53" s="72">
        <f>SUM(J52:L52)</f>
        <v>2.7</v>
      </c>
      <c r="K53" s="72"/>
      <c r="L53" s="72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9" t="s">
        <v>44</v>
      </c>
      <c r="D55" s="109"/>
      <c r="E55" s="109"/>
      <c r="F55" s="109"/>
      <c r="G55" s="134"/>
      <c r="H55" s="134"/>
      <c r="I55" s="134"/>
      <c r="J55" s="109"/>
      <c r="K55" s="109"/>
      <c r="L55" s="109"/>
    </row>
    <row r="56" spans="1:12" ht="16.5" customHeight="1">
      <c r="A56" s="6"/>
      <c r="C56" s="73"/>
      <c r="D56" s="74" t="s">
        <v>9</v>
      </c>
      <c r="E56" s="75"/>
      <c r="F56" s="75"/>
      <c r="G56" s="121" t="s">
        <v>10</v>
      </c>
      <c r="H56" s="121"/>
      <c r="I56" s="121"/>
      <c r="J56" s="128" t="s">
        <v>22</v>
      </c>
      <c r="K56" s="123"/>
      <c r="L56" s="123"/>
    </row>
    <row r="57" spans="1:12" ht="41.4">
      <c r="A57" s="6"/>
      <c r="C57" s="73"/>
      <c r="D57" s="77"/>
      <c r="E57" s="78"/>
      <c r="F57" s="79"/>
      <c r="G57" s="39" t="s">
        <v>23</v>
      </c>
      <c r="H57" s="39" t="s">
        <v>37</v>
      </c>
      <c r="I57" s="40" t="s">
        <v>38</v>
      </c>
      <c r="J57" s="121"/>
      <c r="K57" s="121"/>
      <c r="L57" s="121"/>
    </row>
    <row r="58" spans="1:12">
      <c r="A58" s="6"/>
      <c r="C58" s="73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1" t="s">
        <v>45</v>
      </c>
      <c r="D59" s="71"/>
      <c r="E59" s="71"/>
      <c r="F59" s="71"/>
      <c r="G59" s="71"/>
      <c r="H59" s="71"/>
      <c r="I59" s="71"/>
      <c r="J59" s="71"/>
      <c r="K59" s="71"/>
      <c r="L59" s="71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1" t="s">
        <v>49</v>
      </c>
      <c r="D63" s="71">
        <v>1</v>
      </c>
      <c r="E63" s="71">
        <f t="shared" ref="E63:E65" si="13">D63/2</f>
        <v>0.5</v>
      </c>
      <c r="F63" s="71">
        <f t="shared" ref="F63:F65" si="14">E63/2</f>
        <v>0.25</v>
      </c>
      <c r="G63" s="71"/>
      <c r="H63" s="71"/>
      <c r="I63" s="71"/>
      <c r="J63" s="71">
        <f t="shared" ref="J63" si="15">G63*D63+H63*E63</f>
        <v>0</v>
      </c>
      <c r="K63" s="71"/>
      <c r="L63" s="71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1" t="s">
        <v>52</v>
      </c>
      <c r="D66" s="71"/>
      <c r="E66" s="71"/>
      <c r="F66" s="71"/>
      <c r="G66" s="71"/>
      <c r="H66" s="71"/>
      <c r="I66" s="71"/>
      <c r="J66" s="71"/>
      <c r="K66" s="71"/>
      <c r="L66" s="71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1" t="s">
        <v>53</v>
      </c>
      <c r="D69" s="71"/>
      <c r="E69" s="71"/>
      <c r="F69" s="71"/>
      <c r="G69" s="71"/>
      <c r="H69" s="71"/>
      <c r="I69" s="71"/>
      <c r="J69" s="71"/>
      <c r="K69" s="71"/>
      <c r="L69" s="71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90" t="s">
        <v>54</v>
      </c>
      <c r="D72" s="90"/>
      <c r="E72" s="90"/>
      <c r="F72" s="90"/>
      <c r="G72" s="90"/>
      <c r="H72" s="90"/>
      <c r="I72" s="90"/>
      <c r="J72" s="90"/>
      <c r="K72" s="90"/>
      <c r="L72" s="90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1" t="s">
        <v>58</v>
      </c>
      <c r="D76" s="71">
        <v>1</v>
      </c>
      <c r="E76" s="71">
        <f t="shared" ref="E76:E78" si="35">D76/2</f>
        <v>0.5</v>
      </c>
      <c r="F76" s="71">
        <f t="shared" ref="F76:F78" si="36">E76/2</f>
        <v>0.25</v>
      </c>
      <c r="G76" s="71"/>
      <c r="H76" s="71"/>
      <c r="I76" s="71"/>
      <c r="J76" s="71">
        <f t="shared" ref="J76" si="37">G76*D76+H76*E76</f>
        <v>0</v>
      </c>
      <c r="K76" s="71"/>
      <c r="L76" s="71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1" t="s">
        <v>59</v>
      </c>
      <c r="D80" s="71">
        <v>1</v>
      </c>
      <c r="E80" s="71">
        <f t="shared" si="41"/>
        <v>0.5</v>
      </c>
      <c r="F80" s="71">
        <f t="shared" si="42"/>
        <v>0.25</v>
      </c>
      <c r="G80" s="71"/>
      <c r="H80" s="71"/>
      <c r="I80" s="71"/>
      <c r="J80" s="71">
        <f t="shared" ref="J80" si="43">G80*D80+H80*E80</f>
        <v>0</v>
      </c>
      <c r="K80" s="71"/>
      <c r="L80" s="71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1" t="s">
        <v>62</v>
      </c>
      <c r="D83" s="71">
        <v>0.1</v>
      </c>
      <c r="E83" s="71">
        <f t="shared" ref="E83:F84" si="48">D83/2</f>
        <v>0.05</v>
      </c>
      <c r="F83" s="71">
        <f t="shared" si="48"/>
        <v>2.5000000000000001E-2</v>
      </c>
      <c r="G83" s="71"/>
      <c r="H83" s="71"/>
      <c r="I83" s="71"/>
      <c r="J83" s="71">
        <f t="shared" ref="J83" si="49">G83*D83+H83*E83</f>
        <v>0</v>
      </c>
      <c r="K83" s="71"/>
      <c r="L83" s="71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27.6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1" t="s">
        <v>65</v>
      </c>
      <c r="D86" s="71">
        <v>0.5</v>
      </c>
      <c r="E86" s="71">
        <f t="shared" ref="E86:E88" si="55">D86/2</f>
        <v>0.25</v>
      </c>
      <c r="F86" s="71">
        <f t="shared" ref="F86:F88" si="56">E86/2</f>
        <v>0.125</v>
      </c>
      <c r="G86" s="71"/>
      <c r="H86" s="71"/>
      <c r="I86" s="71"/>
      <c r="J86" s="71"/>
      <c r="K86" s="71"/>
      <c r="L86" s="71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1" t="s">
        <v>68</v>
      </c>
      <c r="D89" s="71"/>
      <c r="E89" s="71"/>
      <c r="F89" s="71"/>
      <c r="G89" s="71"/>
      <c r="H89" s="71"/>
      <c r="I89" s="71"/>
      <c r="J89" s="71"/>
      <c r="K89" s="71"/>
      <c r="L89" s="71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1" t="s">
        <v>69</v>
      </c>
      <c r="D92" s="71"/>
      <c r="E92" s="71"/>
      <c r="F92" s="71"/>
      <c r="G92" s="71"/>
      <c r="H92" s="71"/>
      <c r="I92" s="71"/>
      <c r="J92" s="71"/>
      <c r="K92" s="71"/>
      <c r="L92" s="71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27.6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9" t="s">
        <v>31</v>
      </c>
      <c r="D96" s="130"/>
      <c r="E96" s="130"/>
      <c r="F96" s="130"/>
      <c r="G96" s="130"/>
      <c r="H96" s="130"/>
      <c r="I96" s="131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5" t="s">
        <v>73</v>
      </c>
      <c r="D97" s="86"/>
      <c r="E97" s="86"/>
      <c r="F97" s="86"/>
      <c r="G97" s="86"/>
      <c r="H97" s="86"/>
      <c r="I97" s="87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6">
      <c r="A98" s="6"/>
      <c r="C98" s="98" t="s">
        <v>20</v>
      </c>
      <c r="D98" s="99"/>
      <c r="E98" s="99"/>
      <c r="F98" s="99"/>
      <c r="G98" s="99"/>
      <c r="H98" s="99"/>
      <c r="I98" s="99"/>
      <c r="J98" s="72">
        <f>SUM(J97:L97)</f>
        <v>0</v>
      </c>
      <c r="K98" s="72"/>
      <c r="L98" s="72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9" t="s">
        <v>74</v>
      </c>
      <c r="D101" s="109"/>
      <c r="E101" s="109"/>
      <c r="F101" s="109"/>
      <c r="G101" s="109"/>
      <c r="H101" s="109"/>
      <c r="I101" s="109"/>
      <c r="J101" s="109"/>
      <c r="K101" s="109"/>
      <c r="L101" s="109"/>
    </row>
    <row r="102" spans="1:12" ht="16.5" customHeight="1">
      <c r="A102" s="6"/>
      <c r="C102" s="73"/>
      <c r="D102" s="74" t="s">
        <v>9</v>
      </c>
      <c r="E102" s="75"/>
      <c r="F102" s="76"/>
      <c r="G102" s="80" t="s">
        <v>10</v>
      </c>
      <c r="H102" s="81"/>
      <c r="I102" s="82"/>
      <c r="J102" s="128" t="s">
        <v>22</v>
      </c>
      <c r="K102" s="123"/>
      <c r="L102" s="123"/>
    </row>
    <row r="103" spans="1:12" ht="41.4">
      <c r="A103" s="6"/>
      <c r="C103" s="73"/>
      <c r="D103" s="77"/>
      <c r="E103" s="78"/>
      <c r="F103" s="79"/>
      <c r="G103" s="17" t="s">
        <v>23</v>
      </c>
      <c r="H103" s="17" t="s">
        <v>37</v>
      </c>
      <c r="I103" s="17" t="s">
        <v>38</v>
      </c>
      <c r="J103" s="121"/>
      <c r="K103" s="121"/>
      <c r="L103" s="121"/>
    </row>
    <row r="104" spans="1:12">
      <c r="A104" s="6"/>
      <c r="C104" s="73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1" t="s">
        <v>76</v>
      </c>
      <c r="D106" s="71"/>
      <c r="E106" s="71"/>
      <c r="F106" s="71"/>
      <c r="G106" s="71"/>
      <c r="H106" s="71"/>
      <c r="I106" s="71"/>
      <c r="J106" s="71"/>
      <c r="K106" s="71"/>
      <c r="L106" s="71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1" t="s">
        <v>80</v>
      </c>
      <c r="D110" s="71"/>
      <c r="E110" s="71"/>
      <c r="F110" s="71"/>
      <c r="G110" s="71"/>
      <c r="H110" s="71"/>
      <c r="I110" s="71"/>
      <c r="J110" s="71"/>
      <c r="K110" s="71"/>
      <c r="L110" s="71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1" t="s">
        <v>82</v>
      </c>
      <c r="D114" s="71"/>
      <c r="E114" s="71"/>
      <c r="F114" s="71"/>
      <c r="G114" s="71"/>
      <c r="H114" s="71"/>
      <c r="I114" s="71"/>
      <c r="J114" s="71"/>
      <c r="K114" s="71"/>
      <c r="L114" s="71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90" t="s">
        <v>84</v>
      </c>
      <c r="D119" s="90"/>
      <c r="E119" s="90"/>
      <c r="F119" s="90"/>
      <c r="G119" s="90"/>
      <c r="H119" s="90"/>
      <c r="I119" s="90"/>
      <c r="J119" s="90"/>
      <c r="K119" s="90"/>
      <c r="L119" s="90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27.6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1" t="s">
        <v>86</v>
      </c>
      <c r="D124" s="71"/>
      <c r="E124" s="71"/>
      <c r="F124" s="71"/>
      <c r="G124" s="71"/>
      <c r="H124" s="71"/>
      <c r="I124" s="71"/>
      <c r="J124" s="71"/>
      <c r="K124" s="71"/>
      <c r="L124" s="71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1" t="s">
        <v>89</v>
      </c>
      <c r="D127" s="71"/>
      <c r="E127" s="71"/>
      <c r="F127" s="71"/>
      <c r="G127" s="71"/>
      <c r="H127" s="71"/>
      <c r="I127" s="71"/>
      <c r="J127" s="71"/>
      <c r="K127" s="71"/>
      <c r="L127" s="71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1" t="s">
        <v>90</v>
      </c>
      <c r="D130" s="71"/>
      <c r="E130" s="71"/>
      <c r="F130" s="71"/>
      <c r="G130" s="71"/>
      <c r="H130" s="71"/>
      <c r="I130" s="71"/>
      <c r="J130" s="71"/>
      <c r="K130" s="71"/>
      <c r="L130" s="71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129" t="s">
        <v>31</v>
      </c>
      <c r="D134" s="130"/>
      <c r="E134" s="130"/>
      <c r="F134" s="130"/>
      <c r="G134" s="130"/>
      <c r="H134" s="130"/>
      <c r="I134" s="131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5" t="s">
        <v>32</v>
      </c>
      <c r="D135" s="86"/>
      <c r="E135" s="86"/>
      <c r="F135" s="86"/>
      <c r="G135" s="86"/>
      <c r="H135" s="86"/>
      <c r="I135" s="87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5.6">
      <c r="A136" s="6"/>
      <c r="C136" s="98" t="s">
        <v>20</v>
      </c>
      <c r="D136" s="99"/>
      <c r="E136" s="99"/>
      <c r="F136" s="99"/>
      <c r="G136" s="99"/>
      <c r="H136" s="99"/>
      <c r="I136" s="99"/>
      <c r="J136" s="72">
        <f>SUM(J135:L135)</f>
        <v>0</v>
      </c>
      <c r="K136" s="72"/>
      <c r="L136" s="72"/>
    </row>
    <row r="137" spans="1:12">
      <c r="A137" s="6"/>
    </row>
    <row r="138" spans="1:12" ht="18.75" customHeight="1">
      <c r="C138" s="134" t="s">
        <v>91</v>
      </c>
      <c r="D138" s="109"/>
      <c r="E138" s="109"/>
      <c r="F138" s="109"/>
      <c r="G138" s="109"/>
      <c r="H138" s="109"/>
      <c r="I138" s="109"/>
      <c r="J138" s="109"/>
      <c r="K138" s="109"/>
      <c r="L138" s="109"/>
    </row>
    <row r="139" spans="1:12" ht="16.5" customHeight="1">
      <c r="A139" s="6"/>
      <c r="C139" s="122"/>
      <c r="D139" s="75" t="s">
        <v>9</v>
      </c>
      <c r="E139" s="75"/>
      <c r="F139" s="76"/>
      <c r="G139" s="80" t="s">
        <v>10</v>
      </c>
      <c r="H139" s="81"/>
      <c r="I139" s="82"/>
      <c r="J139" s="128" t="s">
        <v>22</v>
      </c>
      <c r="K139" s="123"/>
      <c r="L139" s="123"/>
    </row>
    <row r="140" spans="1:12" ht="41.4">
      <c r="A140" s="6"/>
      <c r="C140" s="122"/>
      <c r="D140" s="78"/>
      <c r="E140" s="78"/>
      <c r="F140" s="79"/>
      <c r="G140" s="17" t="s">
        <v>23</v>
      </c>
      <c r="H140" s="17" t="s">
        <v>37</v>
      </c>
      <c r="I140" s="17" t="s">
        <v>38</v>
      </c>
      <c r="J140" s="136"/>
      <c r="K140" s="136"/>
      <c r="L140" s="136"/>
    </row>
    <row r="141" spans="1:12">
      <c r="A141" s="6"/>
      <c r="C141" s="122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8" t="s">
        <v>92</v>
      </c>
      <c r="D142" s="71"/>
      <c r="E142" s="71"/>
      <c r="F142" s="71"/>
      <c r="G142" s="71"/>
      <c r="H142" s="71"/>
      <c r="I142" s="71"/>
      <c r="J142" s="71"/>
      <c r="K142" s="71"/>
      <c r="L142" s="71"/>
    </row>
    <row r="143" spans="1:12">
      <c r="A143" s="6"/>
      <c r="C143" s="50" t="s">
        <v>93</v>
      </c>
      <c r="D143" s="137">
        <v>8</v>
      </c>
      <c r="E143" s="137"/>
      <c r="F143" s="137"/>
      <c r="G143" s="139"/>
      <c r="H143" s="139"/>
      <c r="I143" s="139"/>
      <c r="J143" s="89">
        <f>IF(SUM(G143:G146)&gt;1,"Error",G143*D143)</f>
        <v>0</v>
      </c>
      <c r="K143" s="89"/>
      <c r="L143" s="89"/>
    </row>
    <row r="144" spans="1:12">
      <c r="A144" s="6"/>
      <c r="C144" s="50" t="s">
        <v>94</v>
      </c>
      <c r="D144" s="137">
        <v>12</v>
      </c>
      <c r="E144" s="137"/>
      <c r="F144" s="137"/>
      <c r="G144" s="139"/>
      <c r="H144" s="139"/>
      <c r="I144" s="139"/>
      <c r="J144" s="89">
        <f>IF(SUM(G143:G146)&gt;1,"Error",G144*D144)</f>
        <v>0</v>
      </c>
      <c r="K144" s="89"/>
      <c r="L144" s="89"/>
    </row>
    <row r="145" spans="1:12">
      <c r="A145" s="6"/>
      <c r="C145" s="50" t="s">
        <v>95</v>
      </c>
      <c r="D145" s="137">
        <v>16</v>
      </c>
      <c r="E145" s="137"/>
      <c r="F145" s="137"/>
      <c r="G145" s="139"/>
      <c r="H145" s="139"/>
      <c r="I145" s="139"/>
      <c r="J145" s="89">
        <f>IF(SUM(G143:G146)&gt;1,"Error",G145*D145)</f>
        <v>0</v>
      </c>
      <c r="K145" s="89"/>
      <c r="L145" s="89"/>
    </row>
    <row r="146" spans="1:12">
      <c r="A146" s="6"/>
      <c r="C146" s="57" t="s">
        <v>96</v>
      </c>
      <c r="D146" s="138">
        <v>20</v>
      </c>
      <c r="E146" s="138"/>
      <c r="F146" s="138"/>
      <c r="G146" s="139"/>
      <c r="H146" s="139"/>
      <c r="I146" s="139"/>
      <c r="J146" s="89">
        <f>IF(SUM(G143:G146)&gt;1,"Error",G146*D146)</f>
        <v>0</v>
      </c>
      <c r="K146" s="89"/>
      <c r="L146" s="89"/>
    </row>
    <row r="147" spans="1:12" ht="16.5" customHeight="1">
      <c r="A147" s="6"/>
      <c r="C147" s="71" t="s">
        <v>97</v>
      </c>
      <c r="D147" s="71"/>
      <c r="E147" s="71"/>
      <c r="F147" s="71"/>
      <c r="G147" s="71"/>
      <c r="H147" s="71"/>
      <c r="I147" s="71"/>
      <c r="J147" s="71"/>
      <c r="K147" s="71"/>
      <c r="L147" s="71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1" t="s">
        <v>100</v>
      </c>
      <c r="D150" s="71"/>
      <c r="E150" s="71"/>
      <c r="F150" s="71"/>
      <c r="G150" s="71"/>
      <c r="H150" s="71"/>
      <c r="I150" s="71"/>
      <c r="J150" s="71"/>
      <c r="K150" s="71"/>
      <c r="L150" s="71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71" t="s">
        <v>103</v>
      </c>
      <c r="D153" s="71"/>
      <c r="E153" s="71"/>
      <c r="F153" s="71"/>
      <c r="G153" s="71"/>
      <c r="H153" s="71"/>
      <c r="I153" s="71"/>
      <c r="J153" s="71"/>
      <c r="K153" s="71"/>
      <c r="L153" s="71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1" t="s">
        <v>104</v>
      </c>
      <c r="D156" s="71"/>
      <c r="E156" s="71"/>
      <c r="F156" s="71"/>
      <c r="G156" s="71"/>
      <c r="H156" s="71"/>
      <c r="I156" s="71"/>
      <c r="J156" s="71"/>
      <c r="K156" s="71"/>
      <c r="L156" s="71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1" t="s">
        <v>105</v>
      </c>
      <c r="D159" s="71"/>
      <c r="E159" s="71"/>
      <c r="F159" s="71"/>
      <c r="G159" s="71"/>
      <c r="H159" s="71"/>
      <c r="I159" s="71"/>
      <c r="J159" s="71"/>
      <c r="K159" s="71"/>
      <c r="L159" s="71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90" t="s">
        <v>108</v>
      </c>
      <c r="D162" s="90"/>
      <c r="E162" s="90"/>
      <c r="F162" s="90"/>
      <c r="G162" s="90"/>
      <c r="H162" s="90"/>
      <c r="I162" s="90"/>
      <c r="J162" s="90"/>
      <c r="K162" s="90"/>
      <c r="L162" s="90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8" t="s">
        <v>112</v>
      </c>
      <c r="D166" s="149">
        <v>0.25</v>
      </c>
      <c r="E166" s="149">
        <f t="shared" ref="E166:F169" si="144">D166/2</f>
        <v>0.125</v>
      </c>
      <c r="F166" s="149">
        <f t="shared" si="144"/>
        <v>6.25E-2</v>
      </c>
      <c r="G166" s="149"/>
      <c r="H166" s="149"/>
      <c r="I166" s="149"/>
      <c r="J166" s="149">
        <f>G166*D166+H166*E166</f>
        <v>0</v>
      </c>
      <c r="K166" s="149"/>
      <c r="L166" s="149"/>
    </row>
    <row r="167" spans="1:12" ht="15.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70">
        <f>1+1+1+1+1+1</f>
        <v>6</v>
      </c>
      <c r="I168" s="70"/>
      <c r="J168" s="37">
        <f t="shared" si="145"/>
        <v>0</v>
      </c>
      <c r="K168" s="37">
        <f t="shared" si="146"/>
        <v>1.5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>
        <f>1</f>
        <v>1</v>
      </c>
      <c r="I169" s="49"/>
      <c r="J169" s="37">
        <f t="shared" si="145"/>
        <v>0</v>
      </c>
      <c r="K169" s="37">
        <f t="shared" si="146"/>
        <v>0.375</v>
      </c>
      <c r="L169" s="37">
        <f t="shared" si="147"/>
        <v>0</v>
      </c>
    </row>
    <row r="170" spans="1:12" ht="16.5" customHeight="1">
      <c r="A170" s="6"/>
      <c r="C170" s="71" t="s">
        <v>113</v>
      </c>
      <c r="D170" s="71"/>
      <c r="E170" s="71"/>
      <c r="F170" s="71"/>
      <c r="G170" s="71"/>
      <c r="H170" s="71"/>
      <c r="I170" s="71"/>
      <c r="J170" s="71"/>
      <c r="K170" s="71"/>
      <c r="L170" s="71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1" t="s">
        <v>114</v>
      </c>
      <c r="D174" s="71"/>
      <c r="E174" s="71"/>
      <c r="F174" s="71"/>
      <c r="G174" s="71"/>
      <c r="H174" s="71"/>
      <c r="I174" s="71"/>
      <c r="J174" s="71"/>
      <c r="K174" s="71"/>
      <c r="L174" s="71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1" t="s">
        <v>115</v>
      </c>
      <c r="D177" s="71"/>
      <c r="E177" s="71"/>
      <c r="F177" s="71"/>
      <c r="G177" s="71"/>
      <c r="H177" s="71"/>
      <c r="I177" s="71"/>
      <c r="J177" s="71"/>
      <c r="K177" s="71"/>
      <c r="L177" s="71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90" t="s">
        <v>116</v>
      </c>
      <c r="D180" s="90"/>
      <c r="E180" s="90"/>
      <c r="F180" s="90"/>
      <c r="G180" s="90"/>
      <c r="H180" s="90"/>
      <c r="I180" s="90"/>
      <c r="J180" s="90"/>
      <c r="K180" s="90"/>
      <c r="L180" s="90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1" t="s">
        <v>119</v>
      </c>
      <c r="D183" s="71"/>
      <c r="E183" s="71"/>
      <c r="F183" s="71"/>
      <c r="G183" s="71"/>
      <c r="H183" s="71"/>
      <c r="I183" s="71"/>
      <c r="J183" s="71"/>
      <c r="K183" s="71"/>
      <c r="L183" s="71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1" t="s">
        <v>120</v>
      </c>
      <c r="D186" s="71">
        <v>3</v>
      </c>
      <c r="E186" s="71">
        <f>D186/4</f>
        <v>0.75</v>
      </c>
      <c r="F186" s="71"/>
      <c r="G186" s="71"/>
      <c r="H186" s="71"/>
      <c r="I186" s="71"/>
      <c r="J186" s="71">
        <f>G186*D186+H186*E186</f>
        <v>0</v>
      </c>
      <c r="K186" s="71"/>
      <c r="L186" s="71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>
        <v>1</v>
      </c>
      <c r="I187" s="49"/>
      <c r="J187" s="37">
        <f t="shared" ref="J187:J188" si="174">G187*D187</f>
        <v>0</v>
      </c>
      <c r="K187" s="37">
        <f t="shared" ref="K187:K188" si="175">H187*E187</f>
        <v>1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9" t="s">
        <v>31</v>
      </c>
      <c r="D189" s="130"/>
      <c r="E189" s="130"/>
      <c r="F189" s="130"/>
      <c r="G189" s="130"/>
      <c r="H189" s="130"/>
      <c r="I189" s="131"/>
      <c r="J189" s="69">
        <f>SUM(J143:J188)</f>
        <v>0</v>
      </c>
      <c r="K189" s="69">
        <f t="shared" ref="K189" si="177">SUM(K148:K188)</f>
        <v>2.875</v>
      </c>
      <c r="L189" s="69">
        <f>SUM(L148:L188)</f>
        <v>0</v>
      </c>
    </row>
    <row r="190" spans="1:12" ht="20.25" customHeight="1">
      <c r="A190" s="6"/>
      <c r="C190" s="85" t="s">
        <v>123</v>
      </c>
      <c r="D190" s="86"/>
      <c r="E190" s="86"/>
      <c r="F190" s="86"/>
      <c r="G190" s="86"/>
      <c r="H190" s="86"/>
      <c r="I190" s="87"/>
      <c r="J190" s="68">
        <f>MIN(130-K190-L190,SUM(J143:J188))</f>
        <v>0</v>
      </c>
      <c r="K190" s="68">
        <f>MIN(65-L190,SUM(K148:K188))</f>
        <v>2.875</v>
      </c>
      <c r="L190" s="68">
        <f>MIN(32.5,SUM(L148:L188))</f>
        <v>0</v>
      </c>
    </row>
    <row r="191" spans="1:12" ht="15.6">
      <c r="A191" s="6"/>
      <c r="C191" s="83" t="s">
        <v>20</v>
      </c>
      <c r="D191" s="84"/>
      <c r="E191" s="84"/>
      <c r="F191" s="84"/>
      <c r="G191" s="84"/>
      <c r="H191" s="84"/>
      <c r="I191" s="84"/>
      <c r="J191" s="72">
        <f>SUM(J190:L190)</f>
        <v>2.875</v>
      </c>
      <c r="K191" s="72"/>
      <c r="L191" s="72"/>
    </row>
    <row r="192" spans="1:12" ht="15.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9" t="s">
        <v>124</v>
      </c>
      <c r="D193" s="109"/>
      <c r="E193" s="109"/>
      <c r="F193" s="109"/>
      <c r="G193" s="109"/>
      <c r="H193" s="109"/>
      <c r="I193" s="109"/>
      <c r="J193" s="109"/>
      <c r="K193" s="109"/>
      <c r="L193" s="109"/>
    </row>
    <row r="194" spans="1:12" ht="16.5" customHeight="1">
      <c r="A194" s="6"/>
      <c r="C194" s="73"/>
      <c r="D194" s="74" t="s">
        <v>9</v>
      </c>
      <c r="E194" s="75"/>
      <c r="F194" s="76"/>
      <c r="G194" s="80" t="s">
        <v>10</v>
      </c>
      <c r="H194" s="81"/>
      <c r="I194" s="82"/>
      <c r="J194" s="128" t="s">
        <v>22</v>
      </c>
      <c r="K194" s="123"/>
      <c r="L194" s="123"/>
    </row>
    <row r="195" spans="1:12" ht="55.2">
      <c r="A195" s="6"/>
      <c r="C195" s="73"/>
      <c r="D195" s="77"/>
      <c r="E195" s="78"/>
      <c r="F195" s="79"/>
      <c r="G195" s="17" t="s">
        <v>125</v>
      </c>
      <c r="H195" s="17" t="s">
        <v>126</v>
      </c>
      <c r="I195" s="17" t="s">
        <v>127</v>
      </c>
      <c r="J195" s="136"/>
      <c r="K195" s="136"/>
      <c r="L195" s="136"/>
    </row>
    <row r="196" spans="1:12">
      <c r="A196" s="6"/>
      <c r="C196" s="73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1" t="s">
        <v>128</v>
      </c>
      <c r="D197" s="71">
        <v>3</v>
      </c>
      <c r="E197" s="71">
        <f>D197/4</f>
        <v>0.75</v>
      </c>
      <c r="F197" s="71"/>
      <c r="G197" s="71"/>
      <c r="H197" s="71"/>
      <c r="I197" s="71"/>
      <c r="J197" s="71">
        <f>G197*D197+H197*E197</f>
        <v>0</v>
      </c>
      <c r="K197" s="71"/>
      <c r="L197" s="71"/>
    </row>
    <row r="198" spans="1:12" ht="16.5" customHeight="1">
      <c r="A198" s="6"/>
      <c r="C198" s="145" t="s">
        <v>129</v>
      </c>
      <c r="D198" s="145"/>
      <c r="E198" s="145"/>
      <c r="F198" s="145"/>
      <c r="G198" s="145"/>
      <c r="H198" s="145"/>
      <c r="I198" s="145"/>
      <c r="J198" s="145"/>
      <c r="K198" s="145"/>
      <c r="L198" s="145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6" t="s">
        <v>132</v>
      </c>
      <c r="D201" s="147"/>
      <c r="E201" s="147"/>
      <c r="F201" s="147"/>
      <c r="G201" s="147"/>
      <c r="H201" s="147"/>
      <c r="I201" s="147"/>
      <c r="J201" s="147"/>
      <c r="K201" s="147"/>
      <c r="L201" s="147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1" t="s">
        <v>133</v>
      </c>
      <c r="D204" s="71"/>
      <c r="E204" s="71"/>
      <c r="F204" s="71"/>
      <c r="G204" s="71"/>
      <c r="H204" s="71"/>
      <c r="I204" s="71"/>
      <c r="J204" s="71"/>
      <c r="K204" s="71"/>
      <c r="L204" s="71"/>
    </row>
    <row r="205" spans="1:12" ht="27.6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27.6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1" t="s">
        <v>137</v>
      </c>
      <c r="D208" s="71"/>
      <c r="E208" s="71"/>
      <c r="F208" s="71"/>
      <c r="G208" s="71"/>
      <c r="H208" s="71"/>
      <c r="I208" s="71"/>
      <c r="J208" s="71"/>
      <c r="K208" s="71"/>
      <c r="L208" s="71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1" t="s">
        <v>138</v>
      </c>
      <c r="D212" s="71"/>
      <c r="E212" s="71"/>
      <c r="F212" s="71"/>
      <c r="G212" s="71"/>
      <c r="H212" s="71"/>
      <c r="I212" s="71"/>
      <c r="J212" s="71"/>
      <c r="K212" s="71"/>
      <c r="L212" s="71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27.6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1" t="s">
        <v>140</v>
      </c>
      <c r="D217" s="71"/>
      <c r="E217" s="71"/>
      <c r="F217" s="71"/>
      <c r="G217" s="71"/>
      <c r="H217" s="71"/>
      <c r="I217" s="71"/>
      <c r="J217" s="71"/>
      <c r="K217" s="71"/>
      <c r="L217" s="71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1" t="s">
        <v>141</v>
      </c>
      <c r="D220" s="71"/>
      <c r="E220" s="71"/>
      <c r="F220" s="71"/>
      <c r="G220" s="71"/>
      <c r="H220" s="71"/>
      <c r="I220" s="71"/>
      <c r="J220" s="71"/>
      <c r="K220" s="71"/>
      <c r="L220" s="71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129" t="s">
        <v>31</v>
      </c>
      <c r="D223" s="130"/>
      <c r="E223" s="130"/>
      <c r="F223" s="130"/>
      <c r="G223" s="130"/>
      <c r="H223" s="130"/>
      <c r="I223" s="131"/>
      <c r="J223" s="69">
        <f t="shared" ref="J223:K223" si="215">SUM(J199:J222)</f>
        <v>0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5" t="s">
        <v>43</v>
      </c>
      <c r="D224" s="86"/>
      <c r="E224" s="86"/>
      <c r="F224" s="86"/>
      <c r="G224" s="86"/>
      <c r="H224" s="86"/>
      <c r="I224" s="87"/>
      <c r="J224" s="69">
        <f>MIN(60-K224-L224,SUM(J199:J222))</f>
        <v>0</v>
      </c>
      <c r="K224" s="69">
        <f>MIN(30-L224,SUM(K199:K222))</f>
        <v>0</v>
      </c>
      <c r="L224" s="69">
        <f>MIN(15,SUM(L199:L222))</f>
        <v>0</v>
      </c>
    </row>
    <row r="225" spans="1:15" ht="15.6">
      <c r="A225" s="6"/>
      <c r="C225" s="98" t="s">
        <v>20</v>
      </c>
      <c r="D225" s="99"/>
      <c r="E225" s="99"/>
      <c r="F225" s="99"/>
      <c r="G225" s="99"/>
      <c r="H225" s="99"/>
      <c r="I225" s="99"/>
      <c r="J225" s="72">
        <f>SUM(J224:L224)</f>
        <v>0</v>
      </c>
      <c r="K225" s="72"/>
      <c r="L225" s="72"/>
    </row>
    <row r="226" spans="1:15">
      <c r="A226" s="6"/>
    </row>
    <row r="227" spans="1:15" ht="18">
      <c r="A227" s="6"/>
      <c r="C227" s="143" t="s">
        <v>142</v>
      </c>
      <c r="D227" s="143"/>
      <c r="E227" s="143"/>
      <c r="F227" s="143"/>
      <c r="G227" s="143"/>
      <c r="H227" s="143"/>
      <c r="I227" s="144"/>
      <c r="J227" s="140">
        <f>J225+J98+J34+I21+J191+J53+J41+J136</f>
        <v>116.575</v>
      </c>
      <c r="K227" s="141"/>
      <c r="L227" s="142"/>
    </row>
    <row r="237" spans="1:15">
      <c r="O237" s="26"/>
    </row>
  </sheetData>
  <mergeCells count="143"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Carmen Higuera</cp:lastModifiedBy>
  <cp:revision/>
  <cp:lastPrinted>2024-11-06T18:27:03Z</cp:lastPrinted>
  <dcterms:created xsi:type="dcterms:W3CDTF">2024-10-13T20:07:23Z</dcterms:created>
  <dcterms:modified xsi:type="dcterms:W3CDTF">2025-06-19T20:53:33Z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