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ontoya/Documents/JuradoEvaluador/ConcursoProbyEst2025-1/EvaluacionMontoya/"/>
    </mc:Choice>
  </mc:AlternateContent>
  <xr:revisionPtr revIDLastSave="0" documentId="13_ncr:1_{6A9E4D74-73AE-D644-AC79-B78409C39A1C}" xr6:coauthVersionLast="47" xr6:coauthVersionMax="47" xr10:uidLastSave="{00000000-0000-0000-0000-000000000000}"/>
  <bookViews>
    <workbookView xWindow="4780" yWindow="500" windowWidth="24020" windowHeight="1658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7" i="1" l="1"/>
  <c r="I169" i="1"/>
  <c r="H30" i="1" l="1"/>
  <c r="I31" i="1"/>
  <c r="I30" i="1"/>
  <c r="I187" i="1"/>
  <c r="I47" i="1"/>
  <c r="I172" i="1"/>
  <c r="I48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<sst xmlns="http://schemas.openxmlformats.org/spreadsheetml/2006/main" count="302" uniqueCount="145">
  <si>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</si>
  <si>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</si>
  <si>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</si>
  <si>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</si>
  <si>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</si>
  <si>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</si>
  <si>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</si>
  <si>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</si>
  <si>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</si>
  <si>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</si>
  <si>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</si>
  <si>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</si>
  <si>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</si>
  <si>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</si>
  <si>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</si>
  <si>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</si>
  <si>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</si>
  <si>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</si>
  <si>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</si>
  <si>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</si>
  <si>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</si>
  <si>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</si>
  <si>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</si>
  <si>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</si>
  <si>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</si>
  <si>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</si>
  <si>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</si>
  <si>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</si>
  <si>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</si>
  <si>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</si>
  <si>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</si>
  <si>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</si>
  <si>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</si>
  <si>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</si>
  <si>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</si>
  <si>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</si>
  <si>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</si>
  <si>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</si>
  <si>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</si>
  <si>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</si>
  <si>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</si>
  <si>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</si>
  <si>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</si>
  <si>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</si>
  <si>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</si>
  <si>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</si>
  <si>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</si>
  <si>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</si>
  <si>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</si>
  <si>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</si>
  <si>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</si>
  <si>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</si>
  <si>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</si>
  <si>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</si>
  <si>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</si>
  <si>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</si>
  <si>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</si>
  <si>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</si>
  <si>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</si>
  <si>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</si>
  <si>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</si>
  <si>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</si>
  <si>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</si>
  <si>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</si>
  <si>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</si>
  <si>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</si>
  <si>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</si>
  <si>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</si>
  <si>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</si>
  <si>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</si>
  <si>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</si>
  <si>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</si>
  <si>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</si>
  <si>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</si>
  <si>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</si>
  <si>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</si>
  <si>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</si>
  <si>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</si>
  <si>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</si>
  <si>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</si>
  <si>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</si>
  <si>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</si>
  <si>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</si>
  <si>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</si>
  <si>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</si>
  <si>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</si>
  <si>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</si>
  <si>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</si>
  <si>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</si>
  <si>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</si>
  <si>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</si>
  <si>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</si>
  <si>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</si>
  <si>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</si>
  <si>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</si>
  <si>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</si>
  <si>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</si>
  <si>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</si>
  <si>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</si>
  <si>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</si>
  <si>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</si>
  <si>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</si>
  <si>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</si>
  <si>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</si>
  <si>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</si>
  <si>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</si>
  <si>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</si>
  <si>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</si>
  <si>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</si>
  <si>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</si>
  <si>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</si>
  <si>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</si>
  <si>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</si>
  <si>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</si>
  <si>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</si>
  <si>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</si>
  <si>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</si>
  <si>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</si>
  <si>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</si>
  <si>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</si>
  <si>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</si>
  <si>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</si>
  <si>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</si>
  <si>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</si>
  <si>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</si>
  <si>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</si>
  <si>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</si>
  <si>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</si>
  <si>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</si>
  <si>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</si>
  <si>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</si>
  <si>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</si>
  <si>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</si>
  <si>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</si>
  <si>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</si>
  <si>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</si>
  <si>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</si>
  <si>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</si>
  <si>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</si>
  <si>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</si>
  <si>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</si>
  <si>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</si>
  <si>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</si>
  <si>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</si>
  <si>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Acosta Gentoiu Mijaela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</si>
</sst>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155" zoomScaleNormal="100" zoomScaleSheetLayoutView="100" zoomScalePageLayoutView="140" workbookViewId="0">
      <selection activeCell="C178" sqref="C178"/>
    </sheetView>
  </sheetViews>
  <sheetFormatPr baseColWidth="10" defaultColWidth="11.5" defaultRowHeight="15"/>
  <cols>
    <col min="1" max="1" width="13.1640625" customWidth="1"/>
    <col min="2" max="2" width="6.33203125" customWidth="1"/>
    <col min="3" max="3" width="30.6640625" customWidth="1"/>
    <col min="4" max="4" width="6.5" customWidth="1"/>
    <col min="5" max="5" width="7.1640625" customWidth="1"/>
    <col min="6" max="6" width="6.83203125" customWidth="1"/>
    <col min="7" max="7" width="9" customWidth="1"/>
    <col min="8" max="8" width="10" customWidth="1"/>
    <col min="9" max="9" width="9.5" customWidth="1"/>
    <col min="10" max="10" width="6.5" customWidth="1"/>
    <col min="11" max="11" width="7" customWidth="1"/>
    <col min="12" max="12" width="7.1640625" customWidth="1"/>
  </cols>
  <sheetData>
    <row r="1" spans="1:12" ht="22">
      <c r="A1" s="6"/>
      <c r="B1" s="1" t="s">
        <v>0</v>
      </c>
    </row>
    <row r="2" spans="1:12" ht="22">
      <c r="A2" s="6"/>
      <c r="B2" s="2" t="s">
        <v>1</v>
      </c>
    </row>
    <row r="3" spans="1:12" ht="17">
      <c r="A3" s="6"/>
      <c r="B3" s="4" t="s">
        <v>2</v>
      </c>
    </row>
    <row r="4" spans="1:12" ht="17">
      <c r="A4" s="6"/>
      <c r="B4" s="4" t="s">
        <v>3</v>
      </c>
    </row>
    <row r="5" spans="1:12">
      <c r="A5" s="6"/>
    </row>
    <row r="6" spans="1:12" ht="16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6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6">
      <c r="A9" s="6"/>
      <c r="C9" s="3" t="s">
        <v>6</v>
      </c>
      <c r="D9" s="12" t="s">
        <v>143</v>
      </c>
      <c r="E9" s="13"/>
      <c r="F9" s="13"/>
      <c r="G9" s="13"/>
      <c r="H9" s="14"/>
      <c r="I9" s="14"/>
      <c r="J9" s="14"/>
    </row>
    <row r="10" spans="1:12">
      <c r="A10" s="6"/>
    </row>
    <row r="11" spans="1:12" ht="16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6">
      <c r="A17" s="6"/>
      <c r="C17" s="118" t="s">
        <v>16</v>
      </c>
      <c r="D17" s="119"/>
      <c r="E17" s="27">
        <v>30</v>
      </c>
      <c r="F17" s="27">
        <v>0</v>
      </c>
      <c r="G17" s="9"/>
      <c r="H17" s="9">
        <v>1</v>
      </c>
      <c r="I17" s="111">
        <f>MAX(G17*E17,H17*F17)</f>
        <v>0</v>
      </c>
      <c r="J17" s="111"/>
      <c r="K17" s="111"/>
      <c r="L17" s="111"/>
    </row>
    <row r="18" spans="1:12" ht="16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6">
      <c r="A19" s="6"/>
      <c r="C19" s="118" t="s">
        <v>18</v>
      </c>
      <c r="D19" s="119"/>
      <c r="E19" s="27">
        <v>100</v>
      </c>
      <c r="F19" s="27">
        <v>35</v>
      </c>
      <c r="G19" s="9"/>
      <c r="H19" s="9">
        <v>1</v>
      </c>
      <c r="I19" s="111">
        <f>MAX(G19*E19,H19*F19)</f>
        <v>35</v>
      </c>
      <c r="J19" s="111"/>
      <c r="K19" s="111"/>
      <c r="L19" s="111"/>
    </row>
    <row r="20" spans="1:12" ht="16">
      <c r="A20" s="6"/>
      <c r="C20" s="118" t="s">
        <v>19</v>
      </c>
      <c r="D20" s="119"/>
      <c r="E20" s="27">
        <v>200</v>
      </c>
      <c r="F20" s="27">
        <v>70</v>
      </c>
      <c r="G20" s="9"/>
      <c r="H20" s="9">
        <v>1</v>
      </c>
      <c r="I20" s="111">
        <f>MAX(G20*E20,H20*F20)</f>
        <v>70</v>
      </c>
      <c r="J20" s="111"/>
      <c r="K20" s="111"/>
      <c r="L20" s="111"/>
    </row>
    <row r="21" spans="1:12" ht="16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70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17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7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>
        <f>2+0.5+0.5+1</f>
        <v>4</v>
      </c>
      <c r="I30" s="8">
        <f>0.5+0.5+1</f>
        <v>2</v>
      </c>
      <c r="J30" s="27">
        <f t="shared" si="1"/>
        <v>0</v>
      </c>
      <c r="K30" s="27">
        <f t="shared" si="1"/>
        <v>10</v>
      </c>
      <c r="L30" s="27">
        <f t="shared" si="1"/>
        <v>2.5</v>
      </c>
    </row>
    <row r="31" spans="1:12" ht="17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>
        <f>0.5</f>
        <v>0.5</v>
      </c>
      <c r="J31" s="27">
        <f t="shared" si="1"/>
        <v>0</v>
      </c>
      <c r="K31" s="27">
        <f t="shared" si="1"/>
        <v>0</v>
      </c>
      <c r="L31" s="27">
        <f t="shared" si="1"/>
        <v>0.3125</v>
      </c>
    </row>
    <row r="32" spans="1:12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0</v>
      </c>
      <c r="K32" s="68">
        <f t="shared" si="2"/>
        <v>10</v>
      </c>
      <c r="L32" s="68">
        <f>SUM(L29:L31)</f>
        <v>2.8125</v>
      </c>
    </row>
    <row r="33" spans="1:12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0</v>
      </c>
      <c r="K33" s="68">
        <f>MIN(75-L33,SUM(K29:K31))</f>
        <v>10</v>
      </c>
      <c r="L33" s="68">
        <f>MIN(37.5,SUM(L29:L31))</f>
        <v>2.8125</v>
      </c>
    </row>
    <row r="34" spans="1:12" ht="16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12.8125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4">
      <c r="A40" s="6"/>
      <c r="C40" s="7" t="s">
        <v>27</v>
      </c>
      <c r="D40" s="27">
        <v>2</v>
      </c>
      <c r="E40" s="27">
        <f>D40/2</f>
        <v>1</v>
      </c>
      <c r="F40" s="123">
        <v>1</v>
      </c>
      <c r="G40" s="124"/>
      <c r="H40" s="123">
        <v>1</v>
      </c>
      <c r="I40" s="126"/>
      <c r="J40" s="132">
        <f>F40*D40+H40*E40</f>
        <v>3</v>
      </c>
      <c r="K40" s="132"/>
      <c r="L40" s="132"/>
    </row>
    <row r="41" spans="1:12" ht="16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3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42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>
        <f>30</f>
        <v>30</v>
      </c>
      <c r="J47" s="27">
        <f>G47*D47</f>
        <v>0</v>
      </c>
      <c r="K47" s="27">
        <f>H47*E47</f>
        <v>0</v>
      </c>
      <c r="L47" s="27">
        <f>I47*F47</f>
        <v>0.375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20+30+10</f>
        <v>60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0.6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0</v>
      </c>
      <c r="L51" s="69">
        <f>SUM(L47:L50)</f>
        <v>0.97499999999999998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0</v>
      </c>
      <c r="L52" s="69">
        <f>MIN(15,SUM(L47:L50))</f>
        <v>0.97499999999999998</v>
      </c>
    </row>
    <row r="53" spans="1:12" ht="16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0.97499999999999998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42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>
        <v>1</v>
      </c>
      <c r="J62" s="36">
        <f t="shared" si="10"/>
        <v>0</v>
      </c>
      <c r="K62" s="36">
        <f t="shared" si="11"/>
        <v>0</v>
      </c>
      <c r="L62" s="36">
        <f t="shared" si="12"/>
        <v>0.25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0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0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0.25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0.25</v>
      </c>
    </row>
    <row r="98" spans="1:12" ht="16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0.25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42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6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0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42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>
      <c r="A143" s="6"/>
      <c r="C143" s="50" t="s">
        <v>93</v>
      </c>
      <c r="D143" s="136">
        <v>8</v>
      </c>
      <c r="E143" s="136"/>
      <c r="F143" s="136"/>
      <c r="G143" s="138">
        <v>1</v>
      </c>
      <c r="H143" s="138"/>
      <c r="I143" s="138"/>
      <c r="J143" s="88">
        <f>IF(SUM(G143:G146)&gt;1,"Error",G143*D143)</f>
        <v>8</v>
      </c>
      <c r="K143" s="88"/>
      <c r="L143" s="88"/>
    </row>
    <row r="144" spans="1:12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>
        <v>2</v>
      </c>
      <c r="J152" s="46">
        <f t="shared" si="121"/>
        <v>0</v>
      </c>
      <c r="K152" s="46">
        <f t="shared" si="122"/>
        <v>0</v>
      </c>
      <c r="L152" s="46">
        <f t="shared" si="123"/>
        <v>4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>
        <v>1</v>
      </c>
      <c r="J158" s="46">
        <f t="shared" si="131"/>
        <v>0</v>
      </c>
      <c r="K158" s="46">
        <f t="shared" si="132"/>
        <v>0</v>
      </c>
      <c r="L158" s="46">
        <f t="shared" si="133"/>
        <v>0.125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7" t="s">
        <v>112</v>
      </c>
      <c r="D166" s="148">
        <v>0.25</v>
      </c>
      <c r="E166" s="148">
        <f t="shared" ref="E166:F169" si="144">D166/2</f>
        <v>0.125</v>
      </c>
      <c r="F166" s="148">
        <f t="shared" si="144"/>
        <v>6.25E-2</v>
      </c>
      <c r="G166" s="148"/>
      <c r="H166" s="148"/>
      <c r="I166" s="148"/>
      <c r="J166" s="148">
        <f>G166*D166+H166*E166</f>
        <v>0</v>
      </c>
      <c r="K166" s="148"/>
      <c r="L166" s="148"/>
    </row>
    <row r="167" spans="1:12" ht="1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>
        <v>1</v>
      </c>
      <c r="I167" s="59">
        <f>1+1+1+1+1</f>
        <v>5</v>
      </c>
      <c r="J167" s="37">
        <f t="shared" ref="J167:J169" si="145">G167*D167</f>
        <v>0</v>
      </c>
      <c r="K167" s="37">
        <f t="shared" ref="K167:K169" si="146">H167*E167</f>
        <v>0.125</v>
      </c>
      <c r="L167" s="37">
        <f t="shared" ref="L167:L169" si="147">I167*F167</f>
        <v>0.3125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>
        <f>1+1</f>
        <v>2</v>
      </c>
      <c r="J169" s="37">
        <f t="shared" si="145"/>
        <v>0</v>
      </c>
      <c r="K169" s="37">
        <f t="shared" si="146"/>
        <v>0</v>
      </c>
      <c r="L169" s="37">
        <f t="shared" si="147"/>
        <v>0.375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>
        <f>1+1+1+1+1</f>
        <v>5</v>
      </c>
      <c r="J172" s="37">
        <f t="shared" si="150"/>
        <v>0</v>
      </c>
      <c r="K172" s="37">
        <f t="shared" si="151"/>
        <v>0</v>
      </c>
      <c r="L172" s="37">
        <f t="shared" si="152"/>
        <v>0.25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>
        <f>1+1</f>
        <v>2</v>
      </c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1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8</v>
      </c>
      <c r="K189" s="69">
        <f t="shared" ref="K189" si="177">SUM(K148:K188)</f>
        <v>0.125</v>
      </c>
      <c r="L189" s="69">
        <f>SUM(L148:L188)</f>
        <v>6.0625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8</v>
      </c>
      <c r="K190" s="68">
        <f>MIN(65-L190,SUM(K148:K188))</f>
        <v>0.125</v>
      </c>
      <c r="L190" s="68">
        <f>MIN(32.5,SUM(L148:L188))</f>
        <v>6.0625</v>
      </c>
    </row>
    <row r="191" spans="1:12" ht="16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14.1875</v>
      </c>
      <c r="K191" s="71"/>
      <c r="L191" s="71"/>
    </row>
    <row r="192" spans="1:12" ht="1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6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4" t="s">
        <v>129</v>
      </c>
      <c r="D198" s="144"/>
      <c r="E198" s="144"/>
      <c r="F198" s="144"/>
      <c r="G198" s="144"/>
      <c r="H198" s="144"/>
      <c r="I198" s="144"/>
      <c r="J198" s="144"/>
      <c r="K198" s="144"/>
      <c r="L198" s="144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5" t="s">
        <v>132</v>
      </c>
      <c r="D201" s="146"/>
      <c r="E201" s="146"/>
      <c r="F201" s="146"/>
      <c r="G201" s="146"/>
      <c r="H201" s="146"/>
      <c r="I201" s="146"/>
      <c r="J201" s="146"/>
      <c r="K201" s="146"/>
      <c r="L201" s="146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0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0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30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6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0</v>
      </c>
      <c r="K225" s="71"/>
      <c r="L225" s="71"/>
    </row>
    <row r="226" spans="1:15">
      <c r="A226" s="6"/>
    </row>
    <row r="227" spans="1:15" ht="19">
      <c r="A227" s="6"/>
      <c r="C227" s="142" t="s">
        <v>142</v>
      </c>
      <c r="D227" s="142"/>
      <c r="E227" s="142"/>
      <c r="F227" s="142"/>
      <c r="G227" s="142"/>
      <c r="H227" s="142"/>
      <c r="I227" s="143"/>
      <c r="J227" s="139">
        <f>J225+J98+J34+I21+J191+J53+J41+J136</f>
        <v>101.22499999999999</v>
      </c>
      <c r="K227" s="140"/>
      <c r="L227" s="141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JOSE ARTURO MONTOYA LAOS</cp:lastModifiedBy>
  <cp:revision/>
  <cp:lastPrinted>2024-11-06T18:27:03Z</cp:lastPrinted>
  <dcterms:created xsi:type="dcterms:W3CDTF">2024-10-13T20:07:23Z</dcterms:created>
  <dcterms:modified xsi:type="dcterms:W3CDTF">2025-06-19T18:29:54Z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