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Agustín Grijalva\Documents\Evaluación curricular 2025-1\"/>
    </mc:Choice>
  </mc:AlternateContent>
  <xr:revisionPtr revIDLastSave="0" documentId="13_ncr:1_{377CD255-148A-457A-BFFD-509FC3F13EE1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<sst xmlns="http://schemas.openxmlformats.org/spreadsheetml/2006/main" count="356" uniqueCount="199">
  <si>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</si>
  <si>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</si>
  <si>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</si>
  <si>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</si>
  <si>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</si>
  <si>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</si>
  <si>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</si>
  <si>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</si>
  <si>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</si>
  <si>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</si>
  <si>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</si>
  <si>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</si>
  <si>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</si>
  <si>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</si>
  <si>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</si>
  <si>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</si>
  <si>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</si>
  <si>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</si>
  <si>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</si>
  <si>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</si>
  <si>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</si>
  <si>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</si>
  <si>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</si>
  <si>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</si>
  <si>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</si>
  <si>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</si>
  <si>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</si>
  <si>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</si>
  <si>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</si>
  <si>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</si>
  <si>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</si>
  <si>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</si>
  <si>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</si>
  <si>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</si>
  <si>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</si>
  <si>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</si>
  <si>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</si>
  <si>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</si>
  <si>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</si>
  <si>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</si>
  <si>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</si>
  <si>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</si>
  <si>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</si>
  <si>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</si>
  <si>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</si>
  <si>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</si>
  <si>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</si>
  <si>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</si>
  <si>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</si>
  <si>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</si>
  <si>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</si>
  <si>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</si>
  <si>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</si>
  <si>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</si>
  <si>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</si>
  <si>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</si>
  <si>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</si>
  <si>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</si>
  <si>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</si>
  <si>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</si>
  <si>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</si>
  <si>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</si>
  <si>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</si>
  <si>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</si>
  <si>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</si>
  <si>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</si>
  <si>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</si>
  <si>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</si>
  <si>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</si>
  <si>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</si>
  <si>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</si>
  <si>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</si>
  <si>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</si>
  <si>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</si>
  <si>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</si>
  <si>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</si>
  <si>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</si>
  <si>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</si>
  <si>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</si>
  <si>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</si>
  <si>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</si>
  <si>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</si>
  <si>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</si>
  <si>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</si>
  <si>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</si>
  <si>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</si>
  <si>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</si>
  <si>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</si>
  <si>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</si>
  <si>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</si>
  <si>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</si>
  <si>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</si>
  <si>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</si>
  <si>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</si>
  <si>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</si>
  <si>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</si>
  <si>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</si>
  <si>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</si>
  <si>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</si>
  <si>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</si>
  <si>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</si>
  <si>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</si>
  <si>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</si>
  <si>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</si>
  <si>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</si>
  <si>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</si>
  <si>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</si>
  <si>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</si>
  <si>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</si>
  <si>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</si>
  <si>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</si>
  <si>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</si>
  <si>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</si>
  <si>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</si>
  <si>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</si>
  <si>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</si>
  <si>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</si>
  <si>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</si>
  <si>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</si>
  <si>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</si>
  <si>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</si>
  <si>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</si>
  <si>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</si>
  <si>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</si>
  <si>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</si>
  <si>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</si>
  <si>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</si>
  <si>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</si>
  <si>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</si>
  <si>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</si>
  <si>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</si>
  <si>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</si>
  <si>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</si>
  <si>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</si>
  <si>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</si>
  <si>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</si>
  <si>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</si>
  <si>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</si>
  <si>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</si>
  <si>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</si>
  <si>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</si>
  <si>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</si>
  <si>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</si>
  <si>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</si>
  <si>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</si>
  <si>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</si>
  <si>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</si>
  <si>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</si>
  <si>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</si>
  <si>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</si>
  <si>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</si>
  <si>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</si>
  <si>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</si>
  <si>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</si>
  <si>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</si>
  <si>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</si>
  <si>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</si>
  <si>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</si>
  <si>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</si>
  <si>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</si>
  <si>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</si>
  <si>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</si>
  <si>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</si>
  <si>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</si>
  <si>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</si>
  <si>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</si>
  <si>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</si>
  <si>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</si>
  <si>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</si>
  <si>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</si>
  <si>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</si>
  <si>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</si>
  <si>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</si>
  <si>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</si>
  <si>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</si>
  <si>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</si>
  <si>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</si>
  <si>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</si>
  <si>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</si>
  <si>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</si>
  <si>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</si>
  <si>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</si>
  <si>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</si>
  <si>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</si>
  <si>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</si>
  <si>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</si>
  <si>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</si>
  <si>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</si>
  <si>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</si>
  <si>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</si>
  <si>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</si>
  <si>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</si>
  <si>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</si>
  <si>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</si>
  <si>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</si>
  <si>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</si>
  <si>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</si>
  <si>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</si>
  <si>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Nombre del Concursante: Manuel Munguía Rodríguez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</si>
</sst>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7"/>
  <sheetViews>
    <sheetView tabSelected="1" topLeftCell="A214" zoomScaleNormal="100" zoomScaleSheetLayoutView="100" zoomScalePageLayoutView="140" workbookViewId="0">
      <selection activeCell="I213" sqref="I213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23.25">
      <c r="A2" s="2"/>
      <c r="B2" s="66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18">
      <c r="A3" s="2"/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18">
      <c r="A4" s="2"/>
      <c r="B4" s="68" t="s">
        <v>3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>
      <c r="A5" s="2"/>
      <c r="B5" s="61"/>
    </row>
    <row r="6" spans="1:12" ht="15.75">
      <c r="A6" s="2"/>
      <c r="B6" s="61"/>
      <c r="C6" s="70" t="s">
        <v>4</v>
      </c>
      <c r="D6" s="70"/>
      <c r="E6" s="70"/>
      <c r="F6" s="70"/>
      <c r="G6" s="70"/>
      <c r="H6" s="70"/>
      <c r="I6" s="70"/>
      <c r="J6" s="70"/>
      <c r="K6" s="70"/>
      <c r="L6" s="70"/>
    </row>
    <row r="7" spans="1:12" ht="15.75">
      <c r="A7" s="2"/>
      <c r="B7" s="61"/>
      <c r="C7" s="70" t="s">
        <v>5</v>
      </c>
      <c r="D7" s="70"/>
      <c r="E7" s="70"/>
      <c r="F7" s="70"/>
      <c r="G7" s="70"/>
      <c r="H7" s="70"/>
      <c r="I7" s="70"/>
      <c r="J7" s="70"/>
      <c r="K7" s="70"/>
      <c r="L7" s="70"/>
    </row>
    <row r="8" spans="1:12">
      <c r="A8" s="2"/>
      <c r="B8" s="61"/>
    </row>
    <row r="9" spans="1:12" ht="15.75">
      <c r="A9" s="2"/>
      <c r="B9" s="61"/>
      <c r="C9" s="69" t="s">
        <v>197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>
      <c r="A10" s="2"/>
      <c r="B10" s="61"/>
    </row>
    <row r="11" spans="1:12" ht="15.75">
      <c r="A11" s="2"/>
      <c r="B11" s="61"/>
      <c r="C11" s="69" t="s">
        <v>198</v>
      </c>
      <c r="D11" s="69"/>
      <c r="E11" s="69"/>
      <c r="F11" s="69"/>
      <c r="G11" s="69"/>
      <c r="H11" s="69"/>
      <c r="I11" s="69"/>
      <c r="J11" s="69"/>
      <c r="K11" s="69"/>
      <c r="L11" s="69"/>
    </row>
    <row r="12" spans="1:12">
      <c r="A12" s="2"/>
      <c r="B12" s="61"/>
    </row>
    <row r="13" spans="1:12" ht="18.75" customHeight="1">
      <c r="A13" s="2"/>
      <c r="B13" s="63" t="s">
        <v>141</v>
      </c>
      <c r="C13" s="76" t="s">
        <v>6</v>
      </c>
      <c r="D13" s="76"/>
      <c r="E13" s="76"/>
      <c r="F13" s="76"/>
      <c r="G13" s="76"/>
      <c r="H13" s="76"/>
      <c r="I13" s="76"/>
      <c r="J13" s="76"/>
      <c r="K13" s="76"/>
      <c r="L13" s="76"/>
    </row>
    <row r="14" spans="1:12" ht="16.5" customHeight="1">
      <c r="A14" s="2"/>
      <c r="B14" s="63"/>
      <c r="C14" s="139"/>
      <c r="D14" s="140"/>
      <c r="E14" s="111" t="s">
        <v>7</v>
      </c>
      <c r="F14" s="105"/>
      <c r="G14" s="129" t="s">
        <v>8</v>
      </c>
      <c r="H14" s="130"/>
      <c r="I14" s="137" t="s">
        <v>9</v>
      </c>
      <c r="J14" s="137"/>
      <c r="K14" s="137"/>
      <c r="L14" s="137"/>
    </row>
    <row r="15" spans="1:12" ht="32.25" customHeight="1">
      <c r="A15" s="2"/>
      <c r="B15" s="63"/>
      <c r="C15" s="139"/>
      <c r="D15" s="140"/>
      <c r="E15" s="112"/>
      <c r="F15" s="107"/>
      <c r="G15" s="9" t="s">
        <v>10</v>
      </c>
      <c r="H15" s="9" t="s">
        <v>11</v>
      </c>
      <c r="I15" s="128"/>
      <c r="J15" s="128"/>
      <c r="K15" s="128"/>
      <c r="L15" s="128"/>
    </row>
    <row r="16" spans="1:12" ht="18.75">
      <c r="A16" s="2"/>
      <c r="B16" s="63"/>
      <c r="C16" s="141"/>
      <c r="D16" s="142"/>
      <c r="E16" s="9" t="s">
        <v>12</v>
      </c>
      <c r="F16" s="9" t="s">
        <v>13</v>
      </c>
      <c r="G16" s="9" t="s">
        <v>12</v>
      </c>
      <c r="H16" s="9" t="s">
        <v>13</v>
      </c>
      <c r="I16" s="128"/>
      <c r="J16" s="128"/>
      <c r="K16" s="128"/>
      <c r="L16" s="128"/>
    </row>
    <row r="17" spans="1:12" ht="18.75">
      <c r="A17" s="2"/>
      <c r="B17" s="63" t="s">
        <v>142</v>
      </c>
      <c r="C17" s="143" t="s">
        <v>14</v>
      </c>
      <c r="D17" s="144"/>
      <c r="E17" s="19">
        <v>30</v>
      </c>
      <c r="F17" s="19">
        <v>0</v>
      </c>
      <c r="G17" s="5"/>
      <c r="H17" s="5">
        <v>1</v>
      </c>
      <c r="I17" s="86">
        <f>MAX(G17*E17,H17*F17)</f>
        <v>0</v>
      </c>
      <c r="J17" s="86"/>
      <c r="K17" s="86"/>
      <c r="L17" s="86"/>
    </row>
    <row r="18" spans="1:12" ht="18.75">
      <c r="A18" s="2"/>
      <c r="B18" s="63" t="s">
        <v>143</v>
      </c>
      <c r="C18" s="143" t="s">
        <v>15</v>
      </c>
      <c r="D18" s="144"/>
      <c r="E18" s="19">
        <v>45</v>
      </c>
      <c r="F18" s="19">
        <v>15</v>
      </c>
      <c r="G18" s="5"/>
      <c r="H18" s="5"/>
      <c r="I18" s="86">
        <f>MAX(G18*E18,H18*F18)</f>
        <v>0</v>
      </c>
      <c r="J18" s="86"/>
      <c r="K18" s="86"/>
      <c r="L18" s="86"/>
    </row>
    <row r="19" spans="1:12" ht="18.75">
      <c r="A19" s="2"/>
      <c r="B19" s="63" t="s">
        <v>144</v>
      </c>
      <c r="C19" s="143" t="s">
        <v>16</v>
      </c>
      <c r="D19" s="144"/>
      <c r="E19" s="19">
        <v>100</v>
      </c>
      <c r="F19" s="19">
        <v>35</v>
      </c>
      <c r="G19" s="5"/>
      <c r="H19" s="5">
        <v>1</v>
      </c>
      <c r="I19" s="86">
        <f>MAX(G19*E19,H19*F19)</f>
        <v>35</v>
      </c>
      <c r="J19" s="86"/>
      <c r="K19" s="86"/>
      <c r="L19" s="86"/>
    </row>
    <row r="20" spans="1:12" ht="18.75">
      <c r="A20" s="2"/>
      <c r="B20" s="63" t="s">
        <v>145</v>
      </c>
      <c r="C20" s="143" t="s">
        <v>17</v>
      </c>
      <c r="D20" s="144"/>
      <c r="E20" s="19">
        <v>200</v>
      </c>
      <c r="F20" s="19">
        <v>70</v>
      </c>
      <c r="G20" s="5"/>
      <c r="H20" s="5">
        <v>1</v>
      </c>
      <c r="I20" s="86">
        <f>MAX(G20*E20,H20*F20)</f>
        <v>70</v>
      </c>
      <c r="J20" s="86"/>
      <c r="K20" s="86"/>
      <c r="L20" s="86"/>
    </row>
    <row r="21" spans="1:12" ht="18.75">
      <c r="A21" s="2"/>
      <c r="B21" s="63"/>
      <c r="C21" s="101" t="s">
        <v>18</v>
      </c>
      <c r="D21" s="102"/>
      <c r="E21" s="102"/>
      <c r="F21" s="102"/>
      <c r="G21" s="102"/>
      <c r="H21" s="103"/>
      <c r="I21" s="138">
        <f>IF(OR(G17=1,H17=1), MAX(I17:J20),"No cumple requisito")</f>
        <v>70</v>
      </c>
      <c r="J21" s="138"/>
      <c r="K21" s="138"/>
      <c r="L21" s="138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19" t="s">
        <v>19</v>
      </c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 ht="16.5" customHeight="1">
      <c r="A24" s="2"/>
      <c r="B24" s="63"/>
      <c r="C24" s="121"/>
      <c r="D24" s="131" t="s">
        <v>7</v>
      </c>
      <c r="E24" s="132"/>
      <c r="F24" s="133"/>
      <c r="G24" s="134" t="s">
        <v>8</v>
      </c>
      <c r="H24" s="135"/>
      <c r="I24" s="136"/>
      <c r="J24" s="128" t="s">
        <v>20</v>
      </c>
      <c r="K24" s="128"/>
      <c r="L24" s="128"/>
    </row>
    <row r="25" spans="1:12" ht="18.75">
      <c r="A25" s="2"/>
      <c r="B25" s="63"/>
      <c r="C25" s="114"/>
      <c r="D25" s="111"/>
      <c r="E25" s="104"/>
      <c r="F25" s="105"/>
      <c r="G25" s="122" t="s">
        <v>21</v>
      </c>
      <c r="H25" s="124" t="s">
        <v>22</v>
      </c>
      <c r="I25" s="124" t="s">
        <v>23</v>
      </c>
      <c r="J25" s="128"/>
      <c r="K25" s="128"/>
      <c r="L25" s="128"/>
    </row>
    <row r="26" spans="1:12" ht="24.75" customHeight="1">
      <c r="A26" s="2"/>
      <c r="B26" s="63"/>
      <c r="C26" s="114"/>
      <c r="D26" s="112"/>
      <c r="E26" s="106"/>
      <c r="F26" s="107"/>
      <c r="G26" s="123"/>
      <c r="H26" s="125"/>
      <c r="I26" s="125"/>
      <c r="J26" s="21" t="s">
        <v>12</v>
      </c>
      <c r="K26" s="21" t="s">
        <v>13</v>
      </c>
      <c r="L26" s="21" t="s">
        <v>24</v>
      </c>
    </row>
    <row r="27" spans="1:12" ht="18.75">
      <c r="A27" s="2"/>
      <c r="B27" s="63"/>
      <c r="C27" s="115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6</v>
      </c>
      <c r="H30" s="4">
        <v>12</v>
      </c>
      <c r="I30" s="4"/>
      <c r="J30" s="19">
        <f t="shared" si="1"/>
        <v>30</v>
      </c>
      <c r="K30" s="19">
        <f t="shared" si="1"/>
        <v>30</v>
      </c>
      <c r="L30" s="19">
        <f t="shared" si="1"/>
        <v>0</v>
      </c>
    </row>
    <row r="31" spans="1:12" ht="31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71" t="s">
        <v>29</v>
      </c>
      <c r="D32" s="72"/>
      <c r="E32" s="72"/>
      <c r="F32" s="72"/>
      <c r="G32" s="72"/>
      <c r="H32" s="72"/>
      <c r="I32" s="73"/>
      <c r="J32" s="59">
        <f t="shared" ref="J32:K32" si="2">SUM(J29:J31)</f>
        <v>30</v>
      </c>
      <c r="K32" s="59">
        <f t="shared" si="2"/>
        <v>30</v>
      </c>
      <c r="L32" s="59">
        <f>SUM(L29:L31)</f>
        <v>0</v>
      </c>
    </row>
    <row r="33" spans="1:12" ht="18.75">
      <c r="A33" s="2"/>
      <c r="B33" s="63"/>
      <c r="C33" s="93" t="s">
        <v>30</v>
      </c>
      <c r="D33" s="94"/>
      <c r="E33" s="94"/>
      <c r="F33" s="94"/>
      <c r="G33" s="94"/>
      <c r="H33" s="94"/>
      <c r="I33" s="95"/>
      <c r="J33" s="59">
        <f>MIN(150-K33-L33,SUM(J29:J31))</f>
        <v>30</v>
      </c>
      <c r="K33" s="59">
        <f>MIN(75-L33,SUM(K29:K31))</f>
        <v>30</v>
      </c>
      <c r="L33" s="59">
        <f>MIN(37.5,SUM(L29:L31))</f>
        <v>0</v>
      </c>
    </row>
    <row r="34" spans="1:12" ht="18.75">
      <c r="A34" s="2"/>
      <c r="B34" s="63"/>
      <c r="C34" s="101" t="s">
        <v>18</v>
      </c>
      <c r="D34" s="102"/>
      <c r="E34" s="102"/>
      <c r="F34" s="102"/>
      <c r="G34" s="102"/>
      <c r="H34" s="102"/>
      <c r="I34" s="102"/>
      <c r="J34" s="87">
        <f>SUM(J33:L33)</f>
        <v>60</v>
      </c>
      <c r="K34" s="87"/>
      <c r="L34" s="8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6" t="s">
        <v>31</v>
      </c>
      <c r="D36" s="76"/>
      <c r="E36" s="76"/>
      <c r="F36" s="76"/>
      <c r="G36" s="76"/>
      <c r="H36" s="76"/>
      <c r="I36" s="76"/>
      <c r="J36" s="76"/>
      <c r="K36" s="76"/>
      <c r="L36" s="76"/>
    </row>
    <row r="37" spans="1:12" ht="16.5" customHeight="1">
      <c r="A37" s="2"/>
      <c r="B37" s="63"/>
      <c r="C37" s="114"/>
      <c r="D37" s="111" t="s">
        <v>7</v>
      </c>
      <c r="E37" s="104"/>
      <c r="F37" s="78" t="s">
        <v>8</v>
      </c>
      <c r="G37" s="78"/>
      <c r="H37" s="78"/>
      <c r="I37" s="78"/>
      <c r="J37" s="77" t="s">
        <v>20</v>
      </c>
      <c r="K37" s="78"/>
      <c r="L37" s="78"/>
    </row>
    <row r="38" spans="1:12" ht="35.25" customHeight="1">
      <c r="A38" s="2"/>
      <c r="B38" s="63"/>
      <c r="C38" s="114"/>
      <c r="D38" s="112"/>
      <c r="E38" s="106"/>
      <c r="F38" s="118" t="s">
        <v>32</v>
      </c>
      <c r="G38" s="118"/>
      <c r="H38" s="118" t="s">
        <v>33</v>
      </c>
      <c r="I38" s="118"/>
      <c r="J38" s="84"/>
      <c r="K38" s="85"/>
      <c r="L38" s="85"/>
    </row>
    <row r="39" spans="1:12" ht="16.5" customHeight="1">
      <c r="A39" s="2"/>
      <c r="B39" s="63"/>
      <c r="C39" s="115"/>
      <c r="D39" s="9" t="s">
        <v>12</v>
      </c>
      <c r="E39" s="26" t="s">
        <v>13</v>
      </c>
      <c r="F39" s="118" t="s">
        <v>12</v>
      </c>
      <c r="G39" s="118"/>
      <c r="H39" s="118" t="s">
        <v>13</v>
      </c>
      <c r="I39" s="118"/>
      <c r="J39" s="84"/>
      <c r="K39" s="85"/>
      <c r="L39" s="85"/>
    </row>
    <row r="40" spans="1:12" ht="31.5">
      <c r="A40" s="2"/>
      <c r="B40" s="63"/>
      <c r="C40" s="3" t="s">
        <v>25</v>
      </c>
      <c r="D40" s="19">
        <v>2</v>
      </c>
      <c r="E40" s="19">
        <f>D40/2</f>
        <v>1</v>
      </c>
      <c r="F40" s="116">
        <v>1</v>
      </c>
      <c r="G40" s="117"/>
      <c r="H40" s="116"/>
      <c r="I40" s="120"/>
      <c r="J40" s="126">
        <f>F40*D40+H40*E40</f>
        <v>2</v>
      </c>
      <c r="K40" s="126"/>
      <c r="L40" s="126"/>
    </row>
    <row r="41" spans="1:12" ht="18.75">
      <c r="A41" s="2"/>
      <c r="B41" s="63"/>
      <c r="C41" s="101" t="s">
        <v>18</v>
      </c>
      <c r="D41" s="102"/>
      <c r="E41" s="102"/>
      <c r="F41" s="102"/>
      <c r="G41" s="102"/>
      <c r="H41" s="102"/>
      <c r="I41" s="102"/>
      <c r="J41" s="87">
        <f>MIN(J40,50)</f>
        <v>2</v>
      </c>
      <c r="K41" s="87"/>
      <c r="L41" s="87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19" t="s">
        <v>34</v>
      </c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6.5" customHeight="1">
      <c r="A44" s="2"/>
      <c r="B44" s="63"/>
      <c r="C44" s="114"/>
      <c r="D44" s="111" t="s">
        <v>7</v>
      </c>
      <c r="E44" s="104"/>
      <c r="F44" s="105"/>
      <c r="G44" s="108" t="s">
        <v>8</v>
      </c>
      <c r="H44" s="109"/>
      <c r="I44" s="110"/>
      <c r="J44" s="128" t="s">
        <v>20</v>
      </c>
      <c r="K44" s="128"/>
      <c r="L44" s="128"/>
    </row>
    <row r="45" spans="1:12" ht="38.25">
      <c r="A45" s="2"/>
      <c r="B45" s="63"/>
      <c r="C45" s="114"/>
      <c r="D45" s="112"/>
      <c r="E45" s="106"/>
      <c r="F45" s="107"/>
      <c r="G45" s="10" t="s">
        <v>21</v>
      </c>
      <c r="H45" s="10" t="s">
        <v>35</v>
      </c>
      <c r="I45" s="10" t="s">
        <v>36</v>
      </c>
      <c r="J45" s="128"/>
      <c r="K45" s="128"/>
      <c r="L45" s="128"/>
    </row>
    <row r="46" spans="1:12" ht="18.75">
      <c r="A46" s="2"/>
      <c r="B46" s="63"/>
      <c r="C46" s="115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>
        <v>180</v>
      </c>
      <c r="J47" s="19">
        <f>G47*D47</f>
        <v>0</v>
      </c>
      <c r="K47" s="19">
        <f>H47*E47</f>
        <v>0</v>
      </c>
      <c r="L47" s="19">
        <f>I47*F47</f>
        <v>2.25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>
        <v>80</v>
      </c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0.8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1" t="s">
        <v>29</v>
      </c>
      <c r="D51" s="72"/>
      <c r="E51" s="72"/>
      <c r="F51" s="72"/>
      <c r="G51" s="72"/>
      <c r="H51" s="72"/>
      <c r="I51" s="73"/>
      <c r="J51" s="60">
        <f t="shared" ref="J51:K51" si="7">SUM(J47:J50)</f>
        <v>0</v>
      </c>
      <c r="K51" s="60">
        <f t="shared" si="7"/>
        <v>0</v>
      </c>
      <c r="L51" s="60">
        <f>SUM(L47:L50)</f>
        <v>3.05</v>
      </c>
    </row>
    <row r="52" spans="1:12" ht="28.5" customHeight="1">
      <c r="A52" s="2"/>
      <c r="B52" s="63"/>
      <c r="C52" s="93" t="s">
        <v>41</v>
      </c>
      <c r="D52" s="94"/>
      <c r="E52" s="94"/>
      <c r="F52" s="94"/>
      <c r="G52" s="94"/>
      <c r="H52" s="94"/>
      <c r="I52" s="95"/>
      <c r="J52" s="60">
        <f>MIN(60-K52-L52,SUM(J47:J50))</f>
        <v>0</v>
      </c>
      <c r="K52" s="60">
        <f>MIN(30-L52,SUM(K47:K50))</f>
        <v>0</v>
      </c>
      <c r="L52" s="60">
        <f>MIN(15,SUM(L47:L50))</f>
        <v>3.05</v>
      </c>
    </row>
    <row r="53" spans="1:12" ht="18.75">
      <c r="A53" s="2"/>
      <c r="B53" s="63"/>
      <c r="C53" s="101" t="s">
        <v>18</v>
      </c>
      <c r="D53" s="102"/>
      <c r="E53" s="102"/>
      <c r="F53" s="102"/>
      <c r="G53" s="102"/>
      <c r="H53" s="102"/>
      <c r="I53" s="103"/>
      <c r="J53" s="87">
        <f>SUM(J52:L52)</f>
        <v>3.05</v>
      </c>
      <c r="K53" s="87"/>
      <c r="L53" s="87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6" t="s">
        <v>42</v>
      </c>
      <c r="D55" s="76"/>
      <c r="E55" s="76"/>
      <c r="F55" s="76"/>
      <c r="G55" s="75"/>
      <c r="H55" s="75"/>
      <c r="I55" s="75"/>
      <c r="J55" s="76"/>
      <c r="K55" s="76"/>
      <c r="L55" s="76"/>
    </row>
    <row r="56" spans="1:12" ht="16.5" customHeight="1">
      <c r="A56" s="2"/>
      <c r="B56" s="63"/>
      <c r="C56" s="114"/>
      <c r="D56" s="111" t="s">
        <v>7</v>
      </c>
      <c r="E56" s="104"/>
      <c r="F56" s="104"/>
      <c r="G56" s="85" t="s">
        <v>8</v>
      </c>
      <c r="H56" s="85"/>
      <c r="I56" s="85"/>
      <c r="J56" s="77" t="s">
        <v>20</v>
      </c>
      <c r="K56" s="78"/>
      <c r="L56" s="78"/>
    </row>
    <row r="57" spans="1:12" ht="38.25">
      <c r="A57" s="2"/>
      <c r="B57" s="63"/>
      <c r="C57" s="114"/>
      <c r="D57" s="112"/>
      <c r="E57" s="106"/>
      <c r="F57" s="107"/>
      <c r="G57" s="30" t="s">
        <v>21</v>
      </c>
      <c r="H57" s="30" t="s">
        <v>35</v>
      </c>
      <c r="I57" s="31" t="s">
        <v>36</v>
      </c>
      <c r="J57" s="85"/>
      <c r="K57" s="85"/>
      <c r="L57" s="85"/>
    </row>
    <row r="58" spans="1:12" ht="18.75">
      <c r="A58" s="2"/>
      <c r="B58" s="63"/>
      <c r="C58" s="114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0" t="s">
        <v>43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0" t="s">
        <v>47</v>
      </c>
      <c r="D63" s="80">
        <v>1</v>
      </c>
      <c r="E63" s="80">
        <f t="shared" ref="E63:E65" si="13">D63/2</f>
        <v>0.5</v>
      </c>
      <c r="F63" s="80">
        <f t="shared" ref="F63:F65" si="14">E63/2</f>
        <v>0.25</v>
      </c>
      <c r="G63" s="80"/>
      <c r="H63" s="80"/>
      <c r="I63" s="80"/>
      <c r="J63" s="80">
        <f t="shared" ref="J63" si="15">G63*D63+H63*E63</f>
        <v>0</v>
      </c>
      <c r="K63" s="80"/>
      <c r="L63" s="80"/>
    </row>
    <row r="64" spans="1:12" s="17" customFormat="1" ht="18.7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0" t="s">
        <v>50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>
        <v>4</v>
      </c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1</v>
      </c>
    </row>
    <row r="68" spans="1:12" s="17" customFormat="1" ht="18.7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0" t="s">
        <v>51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4" t="s">
        <v>52</v>
      </c>
      <c r="D72" s="74"/>
      <c r="E72" s="74"/>
      <c r="F72" s="74"/>
      <c r="G72" s="74"/>
      <c r="H72" s="74"/>
      <c r="I72" s="74"/>
      <c r="J72" s="74"/>
      <c r="K72" s="74"/>
      <c r="L72" s="74"/>
    </row>
    <row r="73" spans="1:12" s="17" customFormat="1" ht="18.7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0" t="s">
        <v>56</v>
      </c>
      <c r="D76" s="80">
        <v>1</v>
      </c>
      <c r="E76" s="80">
        <f t="shared" ref="E76:E78" si="35">D76/2</f>
        <v>0.5</v>
      </c>
      <c r="F76" s="80">
        <f t="shared" ref="F76:F78" si="36">E76/2</f>
        <v>0.25</v>
      </c>
      <c r="G76" s="80"/>
      <c r="H76" s="80"/>
      <c r="I76" s="80"/>
      <c r="J76" s="80">
        <f t="shared" ref="J76" si="37">G76*D76+H76*E76</f>
        <v>0</v>
      </c>
      <c r="K76" s="80"/>
      <c r="L76" s="80"/>
    </row>
    <row r="77" spans="1:12" ht="18.7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0" t="s">
        <v>57</v>
      </c>
      <c r="D80" s="80">
        <v>1</v>
      </c>
      <c r="E80" s="80">
        <f t="shared" si="41"/>
        <v>0.5</v>
      </c>
      <c r="F80" s="80">
        <f t="shared" si="42"/>
        <v>0.25</v>
      </c>
      <c r="G80" s="80"/>
      <c r="H80" s="80"/>
      <c r="I80" s="80"/>
      <c r="J80" s="80">
        <f t="shared" ref="J80" si="43">G80*D80+H80*E80</f>
        <v>0</v>
      </c>
      <c r="K80" s="80"/>
      <c r="L80" s="80"/>
    </row>
    <row r="81" spans="1:12" ht="18.7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0" t="s">
        <v>60</v>
      </c>
      <c r="D83" s="80">
        <v>0.1</v>
      </c>
      <c r="E83" s="80">
        <f t="shared" ref="E83:F84" si="48">D83/2</f>
        <v>0.05</v>
      </c>
      <c r="F83" s="80">
        <f t="shared" si="48"/>
        <v>2.5000000000000001E-2</v>
      </c>
      <c r="G83" s="80"/>
      <c r="H83" s="80"/>
      <c r="I83" s="80"/>
      <c r="J83" s="80">
        <f t="shared" ref="J83" si="49">G83*D83+H83*E83</f>
        <v>0</v>
      </c>
      <c r="K83" s="80"/>
      <c r="L83" s="80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0" t="s">
        <v>63</v>
      </c>
      <c r="D86" s="80">
        <v>0.5</v>
      </c>
      <c r="E86" s="80">
        <f t="shared" ref="E86:E88" si="55">D86/2</f>
        <v>0.25</v>
      </c>
      <c r="F86" s="80">
        <f t="shared" ref="F86:F88" si="56">E86/2</f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80" t="s">
        <v>66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0" t="s">
        <v>67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1" t="s">
        <v>29</v>
      </c>
      <c r="D96" s="72"/>
      <c r="E96" s="72"/>
      <c r="F96" s="72"/>
      <c r="G96" s="72"/>
      <c r="H96" s="72"/>
      <c r="I96" s="73"/>
      <c r="J96" s="59">
        <f t="shared" ref="J96:K96" si="72">SUM(J60:J95)</f>
        <v>0</v>
      </c>
      <c r="K96" s="59">
        <f t="shared" si="72"/>
        <v>0</v>
      </c>
      <c r="L96" s="59">
        <f>SUM(L60:L95)</f>
        <v>1</v>
      </c>
    </row>
    <row r="97" spans="1:12" ht="17.25" customHeight="1">
      <c r="A97" s="2"/>
      <c r="B97" s="63"/>
      <c r="C97" s="93" t="s">
        <v>71</v>
      </c>
      <c r="D97" s="94"/>
      <c r="E97" s="94"/>
      <c r="F97" s="94"/>
      <c r="G97" s="94"/>
      <c r="H97" s="94"/>
      <c r="I97" s="95"/>
      <c r="J97" s="59">
        <f>MIN(200-K97-L97,SUM(J60:J95))</f>
        <v>0</v>
      </c>
      <c r="K97" s="59">
        <f>MIN(100-L97,SUM(K60:K95))</f>
        <v>0</v>
      </c>
      <c r="L97" s="59">
        <f>MIN(50,SUM(L60:L95))</f>
        <v>1</v>
      </c>
    </row>
    <row r="98" spans="1:12" ht="18.75">
      <c r="A98" s="2"/>
      <c r="B98" s="63"/>
      <c r="C98" s="101" t="s">
        <v>18</v>
      </c>
      <c r="D98" s="102"/>
      <c r="E98" s="102"/>
      <c r="F98" s="102"/>
      <c r="G98" s="102"/>
      <c r="H98" s="102"/>
      <c r="I98" s="102"/>
      <c r="J98" s="87">
        <f>SUM(J97:L97)</f>
        <v>1</v>
      </c>
      <c r="K98" s="87"/>
      <c r="L98" s="87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6" t="s">
        <v>72</v>
      </c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ht="16.5" customHeight="1">
      <c r="A102" s="2"/>
      <c r="B102" s="63"/>
      <c r="C102" s="114"/>
      <c r="D102" s="111" t="s">
        <v>7</v>
      </c>
      <c r="E102" s="104"/>
      <c r="F102" s="105"/>
      <c r="G102" s="108" t="s">
        <v>8</v>
      </c>
      <c r="H102" s="109"/>
      <c r="I102" s="110"/>
      <c r="J102" s="77" t="s">
        <v>20</v>
      </c>
      <c r="K102" s="78"/>
      <c r="L102" s="78"/>
    </row>
    <row r="103" spans="1:12" ht="38.25">
      <c r="A103" s="2"/>
      <c r="B103" s="63"/>
      <c r="C103" s="114"/>
      <c r="D103" s="112"/>
      <c r="E103" s="106"/>
      <c r="F103" s="107"/>
      <c r="G103" s="10" t="s">
        <v>21</v>
      </c>
      <c r="H103" s="10" t="s">
        <v>35</v>
      </c>
      <c r="I103" s="10" t="s">
        <v>36</v>
      </c>
      <c r="J103" s="85"/>
      <c r="K103" s="85"/>
      <c r="L103" s="85"/>
    </row>
    <row r="104" spans="1:12" ht="18.75">
      <c r="A104" s="2"/>
      <c r="B104" s="63"/>
      <c r="C104" s="114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0" t="s">
        <v>74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0" t="s">
        <v>78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>
        <v>4</v>
      </c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4</v>
      </c>
    </row>
    <row r="112" spans="1:12" ht="18.7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0" t="s">
        <v>80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4" t="s">
        <v>82</v>
      </c>
      <c r="D119" s="74"/>
      <c r="E119" s="74"/>
      <c r="F119" s="74"/>
      <c r="G119" s="74"/>
      <c r="H119" s="74"/>
      <c r="I119" s="74"/>
      <c r="J119" s="74"/>
      <c r="K119" s="74"/>
      <c r="L119" s="74"/>
    </row>
    <row r="120" spans="1:12" ht="18.7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0" t="s">
        <v>84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0" t="s">
        <v>87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0" t="s">
        <v>88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71" t="s">
        <v>29</v>
      </c>
      <c r="D134" s="72"/>
      <c r="E134" s="72"/>
      <c r="F134" s="72"/>
      <c r="G134" s="72"/>
      <c r="H134" s="72"/>
      <c r="I134" s="73"/>
      <c r="J134" s="59">
        <f t="shared" ref="J134:K134" si="113">SUM(J105:J133)</f>
        <v>0</v>
      </c>
      <c r="K134" s="59">
        <f t="shared" si="113"/>
        <v>0</v>
      </c>
      <c r="L134" s="59">
        <f>SUM(L105:L133)</f>
        <v>4</v>
      </c>
    </row>
    <row r="135" spans="1:12" ht="16.5" customHeight="1">
      <c r="A135" s="2"/>
      <c r="B135" s="63"/>
      <c r="C135" s="93" t="s">
        <v>30</v>
      </c>
      <c r="D135" s="94"/>
      <c r="E135" s="94"/>
      <c r="F135" s="94"/>
      <c r="G135" s="94"/>
      <c r="H135" s="94"/>
      <c r="I135" s="95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4</v>
      </c>
    </row>
    <row r="136" spans="1:12" ht="18.75">
      <c r="A136" s="2"/>
      <c r="B136" s="63"/>
      <c r="C136" s="101" t="s">
        <v>18</v>
      </c>
      <c r="D136" s="102"/>
      <c r="E136" s="102"/>
      <c r="F136" s="102"/>
      <c r="G136" s="102"/>
      <c r="H136" s="102"/>
      <c r="I136" s="102"/>
      <c r="J136" s="87">
        <f>SUM(J135:L135)</f>
        <v>4</v>
      </c>
      <c r="K136" s="87"/>
      <c r="L136" s="87"/>
    </row>
    <row r="137" spans="1:12" ht="18.75">
      <c r="A137" s="2"/>
      <c r="B137" s="63"/>
    </row>
    <row r="138" spans="1:12" ht="18.75" customHeight="1">
      <c r="B138" s="63" t="s">
        <v>174</v>
      </c>
      <c r="C138" s="75" t="s">
        <v>89</v>
      </c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ht="16.5" customHeight="1">
      <c r="A139" s="2"/>
      <c r="B139" s="63"/>
      <c r="C139" s="113"/>
      <c r="D139" s="104" t="s">
        <v>7</v>
      </c>
      <c r="E139" s="104"/>
      <c r="F139" s="105"/>
      <c r="G139" s="108" t="s">
        <v>8</v>
      </c>
      <c r="H139" s="109"/>
      <c r="I139" s="110"/>
      <c r="J139" s="77" t="s">
        <v>20</v>
      </c>
      <c r="K139" s="78"/>
      <c r="L139" s="78"/>
    </row>
    <row r="140" spans="1:12" ht="38.25">
      <c r="A140" s="2"/>
      <c r="B140" s="63"/>
      <c r="C140" s="113"/>
      <c r="D140" s="106"/>
      <c r="E140" s="106"/>
      <c r="F140" s="107"/>
      <c r="G140" s="10" t="s">
        <v>21</v>
      </c>
      <c r="H140" s="10" t="s">
        <v>35</v>
      </c>
      <c r="I140" s="10" t="s">
        <v>36</v>
      </c>
      <c r="J140" s="79"/>
      <c r="K140" s="79"/>
      <c r="L140" s="79"/>
    </row>
    <row r="141" spans="1:12" ht="18.75">
      <c r="A141" s="2"/>
      <c r="B141" s="63"/>
      <c r="C141" s="11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7" t="s">
        <v>90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41" t="s">
        <v>91</v>
      </c>
      <c r="D143" s="81">
        <v>8</v>
      </c>
      <c r="E143" s="81"/>
      <c r="F143" s="81"/>
      <c r="G143" s="83"/>
      <c r="H143" s="83"/>
      <c r="I143" s="83"/>
      <c r="J143" s="148">
        <f>IF(SUM(G143:G146)&gt;1,"Error",G143*D143)</f>
        <v>0</v>
      </c>
      <c r="K143" s="148"/>
      <c r="L143" s="148"/>
    </row>
    <row r="144" spans="1:12" ht="18.75">
      <c r="A144" s="2"/>
      <c r="B144" s="63"/>
      <c r="C144" s="41" t="s">
        <v>92</v>
      </c>
      <c r="D144" s="81">
        <v>12</v>
      </c>
      <c r="E144" s="81"/>
      <c r="F144" s="81"/>
      <c r="G144" s="83"/>
      <c r="H144" s="83"/>
      <c r="I144" s="83"/>
      <c r="J144" s="148">
        <f>IF(SUM(G143:G146)&gt;1,"Error",G144*D144)</f>
        <v>0</v>
      </c>
      <c r="K144" s="148"/>
      <c r="L144" s="148"/>
    </row>
    <row r="145" spans="1:12" ht="18.75">
      <c r="A145" s="2"/>
      <c r="B145" s="63"/>
      <c r="C145" s="41" t="s">
        <v>93</v>
      </c>
      <c r="D145" s="81">
        <v>16</v>
      </c>
      <c r="E145" s="81"/>
      <c r="F145" s="81"/>
      <c r="G145" s="83"/>
      <c r="H145" s="83"/>
      <c r="I145" s="83"/>
      <c r="J145" s="148">
        <f>IF(SUM(G143:G146)&gt;1,"Error",G145*D145)</f>
        <v>0</v>
      </c>
      <c r="K145" s="148"/>
      <c r="L145" s="148"/>
    </row>
    <row r="146" spans="1:12" ht="18.75">
      <c r="A146" s="2"/>
      <c r="B146" s="63"/>
      <c r="C146" s="48" t="s">
        <v>94</v>
      </c>
      <c r="D146" s="82">
        <v>20</v>
      </c>
      <c r="E146" s="82"/>
      <c r="F146" s="82"/>
      <c r="G146" s="83"/>
      <c r="H146" s="83"/>
      <c r="I146" s="83"/>
      <c r="J146" s="148">
        <f>IF(SUM(G143:G146)&gt;1,"Error",G146*D146)</f>
        <v>0</v>
      </c>
      <c r="K146" s="148"/>
      <c r="L146" s="148"/>
    </row>
    <row r="147" spans="1:12" ht="16.5" customHeight="1">
      <c r="A147" s="2"/>
      <c r="B147" s="63" t="s">
        <v>176</v>
      </c>
      <c r="C147" s="80" t="s">
        <v>95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0" t="s">
        <v>98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>
        <v>1</v>
      </c>
      <c r="J152" s="37">
        <f t="shared" si="121"/>
        <v>0</v>
      </c>
      <c r="K152" s="37">
        <f t="shared" si="122"/>
        <v>0</v>
      </c>
      <c r="L152" s="37">
        <f t="shared" si="123"/>
        <v>2</v>
      </c>
    </row>
    <row r="153" spans="1:12" ht="16.5" customHeight="1">
      <c r="A153" s="2"/>
      <c r="B153" s="63" t="s">
        <v>178</v>
      </c>
      <c r="C153" s="80" t="s">
        <v>101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80" t="s">
        <v>102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0" t="s">
        <v>103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4" t="s">
        <v>106</v>
      </c>
      <c r="D162" s="74"/>
      <c r="E162" s="74"/>
      <c r="F162" s="74"/>
      <c r="G162" s="74"/>
      <c r="H162" s="74"/>
      <c r="I162" s="74"/>
      <c r="J162" s="74"/>
      <c r="K162" s="74"/>
      <c r="L162" s="74"/>
    </row>
    <row r="163" spans="1:12" ht="18.7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99" t="s">
        <v>110</v>
      </c>
      <c r="D166" s="100">
        <v>0.25</v>
      </c>
      <c r="E166" s="100">
        <f t="shared" ref="E166:F169" si="144">D166/2</f>
        <v>0.125</v>
      </c>
      <c r="F166" s="100">
        <f t="shared" si="144"/>
        <v>6.25E-2</v>
      </c>
      <c r="G166" s="100"/>
      <c r="H166" s="100"/>
      <c r="I166" s="100"/>
      <c r="J166" s="100">
        <f>G166*D166+H166*E166</f>
        <v>0</v>
      </c>
      <c r="K166" s="100"/>
      <c r="L166" s="100"/>
    </row>
    <row r="167" spans="1:12" ht="18.7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>
        <v>1</v>
      </c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6.25E-2</v>
      </c>
    </row>
    <row r="168" spans="1:12" ht="18.7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>
        <v>1</v>
      </c>
      <c r="J168" s="28">
        <f t="shared" si="145"/>
        <v>0</v>
      </c>
      <c r="K168" s="28">
        <f t="shared" si="146"/>
        <v>0</v>
      </c>
      <c r="L168" s="28">
        <f t="shared" si="147"/>
        <v>0.125</v>
      </c>
    </row>
    <row r="169" spans="1:12" ht="18.7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80" t="s">
        <v>111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0" t="s">
        <v>112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>
        <v>1</v>
      </c>
      <c r="J176" s="28">
        <f t="shared" si="155"/>
        <v>0</v>
      </c>
      <c r="K176" s="28">
        <f t="shared" si="156"/>
        <v>0</v>
      </c>
      <c r="L176" s="28">
        <f t="shared" si="157"/>
        <v>0.5</v>
      </c>
    </row>
    <row r="177" spans="1:12" ht="16.5" customHeight="1">
      <c r="A177" s="2"/>
      <c r="B177" s="63" t="s">
        <v>185</v>
      </c>
      <c r="C177" s="80" t="s">
        <v>113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4" t="s">
        <v>114</v>
      </c>
      <c r="D180" s="74"/>
      <c r="E180" s="74"/>
      <c r="F180" s="74"/>
      <c r="G180" s="74"/>
      <c r="H180" s="74"/>
      <c r="I180" s="74"/>
      <c r="J180" s="74"/>
      <c r="K180" s="74"/>
      <c r="L180" s="74"/>
    </row>
    <row r="181" spans="1:12" ht="18.7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0" t="s">
        <v>117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0" t="s">
        <v>118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1" t="s">
        <v>29</v>
      </c>
      <c r="D189" s="72"/>
      <c r="E189" s="72"/>
      <c r="F189" s="72"/>
      <c r="G189" s="72"/>
      <c r="H189" s="72"/>
      <c r="I189" s="73"/>
      <c r="J189" s="60">
        <f>SUM(J143:J188)</f>
        <v>0</v>
      </c>
      <c r="K189" s="60">
        <f t="shared" ref="K189" si="177">SUM(K148:K188)</f>
        <v>0</v>
      </c>
      <c r="L189" s="60">
        <f>SUM(L148:L188)</f>
        <v>2.6875</v>
      </c>
    </row>
    <row r="190" spans="1:12" ht="20.25" customHeight="1">
      <c r="A190" s="2"/>
      <c r="B190" s="63"/>
      <c r="C190" s="93" t="s">
        <v>121</v>
      </c>
      <c r="D190" s="94"/>
      <c r="E190" s="94"/>
      <c r="F190" s="94"/>
      <c r="G190" s="94"/>
      <c r="H190" s="94"/>
      <c r="I190" s="95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2.6875</v>
      </c>
    </row>
    <row r="191" spans="1:12" ht="18.75">
      <c r="A191" s="2"/>
      <c r="B191" s="63"/>
      <c r="C191" s="145" t="s">
        <v>18</v>
      </c>
      <c r="D191" s="146"/>
      <c r="E191" s="146"/>
      <c r="F191" s="146"/>
      <c r="G191" s="146"/>
      <c r="H191" s="146"/>
      <c r="I191" s="146"/>
      <c r="J191" s="87">
        <f>SUM(J190:L190)</f>
        <v>2.6875</v>
      </c>
      <c r="K191" s="87"/>
      <c r="L191" s="87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6" t="s">
        <v>122</v>
      </c>
      <c r="D193" s="76"/>
      <c r="E193" s="76"/>
      <c r="F193" s="76"/>
      <c r="G193" s="76"/>
      <c r="H193" s="76"/>
      <c r="I193" s="76"/>
      <c r="J193" s="76"/>
      <c r="K193" s="76"/>
      <c r="L193" s="76"/>
    </row>
    <row r="194" spans="1:12" ht="16.5" customHeight="1">
      <c r="A194" s="2"/>
      <c r="B194" s="63"/>
      <c r="C194" s="114"/>
      <c r="D194" s="111" t="s">
        <v>7</v>
      </c>
      <c r="E194" s="104"/>
      <c r="F194" s="105"/>
      <c r="G194" s="108" t="s">
        <v>8</v>
      </c>
      <c r="H194" s="109"/>
      <c r="I194" s="110"/>
      <c r="J194" s="77" t="s">
        <v>20</v>
      </c>
      <c r="K194" s="78"/>
      <c r="L194" s="78"/>
    </row>
    <row r="195" spans="1:12" ht="51">
      <c r="A195" s="2"/>
      <c r="B195" s="63"/>
      <c r="C195" s="114"/>
      <c r="D195" s="112"/>
      <c r="E195" s="106"/>
      <c r="F195" s="107"/>
      <c r="G195" s="10" t="s">
        <v>123</v>
      </c>
      <c r="H195" s="10" t="s">
        <v>124</v>
      </c>
      <c r="I195" s="10" t="s">
        <v>125</v>
      </c>
      <c r="J195" s="79"/>
      <c r="K195" s="79"/>
      <c r="L195" s="79"/>
    </row>
    <row r="196" spans="1:12" ht="18.75">
      <c r="A196" s="2"/>
      <c r="B196" s="63"/>
      <c r="C196" s="114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0" t="s">
        <v>126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96" t="s">
        <v>127</v>
      </c>
      <c r="D198" s="96"/>
      <c r="E198" s="96"/>
      <c r="F198" s="96"/>
      <c r="G198" s="96"/>
      <c r="H198" s="96"/>
      <c r="I198" s="96"/>
      <c r="J198" s="96"/>
      <c r="K198" s="96"/>
      <c r="L198" s="96"/>
    </row>
    <row r="199" spans="1:12" ht="18.7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7" t="s">
        <v>130</v>
      </c>
      <c r="D201" s="98"/>
      <c r="E201" s="98"/>
      <c r="F201" s="98"/>
      <c r="G201" s="98"/>
      <c r="H201" s="98"/>
      <c r="I201" s="98"/>
      <c r="J201" s="98"/>
      <c r="K201" s="98"/>
      <c r="L201" s="98"/>
    </row>
    <row r="202" spans="1:12" ht="18.7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0" t="s">
        <v>131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>
        <v>3</v>
      </c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1.5</v>
      </c>
    </row>
    <row r="206" spans="1:12" ht="33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>
        <v>1</v>
      </c>
      <c r="J206" s="28">
        <f t="shared" si="192"/>
        <v>0</v>
      </c>
      <c r="K206" s="28">
        <f t="shared" si="193"/>
        <v>0</v>
      </c>
      <c r="L206" s="28">
        <f t="shared" si="194"/>
        <v>0.75</v>
      </c>
    </row>
    <row r="207" spans="1:12" ht="33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0" t="s">
        <v>135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>
        <v>2</v>
      </c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1</v>
      </c>
    </row>
    <row r="210" spans="1:12" ht="18.7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0" t="s">
        <v>136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>
        <v>2</v>
      </c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0.25</v>
      </c>
    </row>
    <row r="214" spans="1:12" ht="18.7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80" t="s">
        <v>138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0" t="s">
        <v>139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71" t="s">
        <v>29</v>
      </c>
      <c r="D223" s="72"/>
      <c r="E223" s="72"/>
      <c r="F223" s="72"/>
      <c r="G223" s="72"/>
      <c r="H223" s="72"/>
      <c r="I223" s="73"/>
      <c r="J223" s="60">
        <f t="shared" ref="J223:K223" si="215">SUM(J199:J222)</f>
        <v>0</v>
      </c>
      <c r="K223" s="60">
        <f t="shared" si="215"/>
        <v>0</v>
      </c>
      <c r="L223" s="60">
        <f>SUM(L199:L222)</f>
        <v>3.5</v>
      </c>
    </row>
    <row r="224" spans="1:12" ht="16.5" customHeight="1">
      <c r="A224" s="2"/>
      <c r="B224" s="63"/>
      <c r="C224" s="93" t="s">
        <v>41</v>
      </c>
      <c r="D224" s="94"/>
      <c r="E224" s="94"/>
      <c r="F224" s="94"/>
      <c r="G224" s="94"/>
      <c r="H224" s="94"/>
      <c r="I224" s="95"/>
      <c r="J224" s="60">
        <f>MIN(60-K224-L224,SUM(J199:J222))</f>
        <v>0</v>
      </c>
      <c r="K224" s="60">
        <f>MIN(30-L224,SUM(K199:K222))</f>
        <v>0</v>
      </c>
      <c r="L224" s="60">
        <f>MIN(15,SUM(L199:L222))</f>
        <v>3.5</v>
      </c>
    </row>
    <row r="225" spans="1:12" ht="18.75">
      <c r="A225" s="2"/>
      <c r="B225" s="63"/>
      <c r="C225" s="101" t="s">
        <v>18</v>
      </c>
      <c r="D225" s="102"/>
      <c r="E225" s="102"/>
      <c r="F225" s="102"/>
      <c r="G225" s="102"/>
      <c r="H225" s="102"/>
      <c r="I225" s="102"/>
      <c r="J225" s="87">
        <f>SUM(J224:L224)</f>
        <v>3.5</v>
      </c>
      <c r="K225" s="87"/>
      <c r="L225" s="87"/>
    </row>
    <row r="226" spans="1:12" ht="18.75">
      <c r="A226" s="2"/>
      <c r="B226" s="63"/>
    </row>
    <row r="227" spans="1:12" ht="18.75">
      <c r="A227" s="2"/>
      <c r="B227" s="63"/>
      <c r="C227" s="91" t="s">
        <v>140</v>
      </c>
      <c r="D227" s="91"/>
      <c r="E227" s="91"/>
      <c r="F227" s="91"/>
      <c r="G227" s="91"/>
      <c r="H227" s="91"/>
      <c r="I227" s="92"/>
      <c r="J227" s="88">
        <f>J225+J98+J34+I21+J191+J53+J41+J136</f>
        <v>146.23750000000001</v>
      </c>
      <c r="K227" s="89"/>
      <c r="L227" s="90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 xr:uid="{00000000-0002-0000-0000-000000000000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0000000-0002-0000-0000-000001000000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1b538597-5253-466c-98b9-ead4868bbadc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cc15edec-c94c-48f8-8b02-96fa689750a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AGUSTIN GRIJALVA MONTEVERDE</cp:lastModifiedBy>
  <cp:revision/>
  <cp:lastPrinted>2025-06-06T20:10:19Z</cp:lastPrinted>
  <dcterms:created xsi:type="dcterms:W3CDTF">2024-10-13T20:07:23Z</dcterms:created>
  <dcterms:modified xsi:type="dcterms:W3CDTF">2025-06-18T23:49:19Z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