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HORACIO\Desktop\Convocatoria\"/>
    </mc:Choice>
  </mc:AlternateContent>
  <xr:revisionPtr revIDLastSave="0" documentId="8_{FDD9EF03-E5E7-4626-92EF-6EC56B9484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I18" i="1"/>
  <c r="I19" i="1"/>
  <c r="I20" i="1"/>
  <c r="I21" i="1"/>
  <c r="J222" i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/>
  <c r="J223" i="1"/>
  <c r="J51" i="1"/>
  <c r="J32" i="1"/>
  <c r="F202" i="1"/>
  <c r="L202" i="1"/>
  <c r="K202" i="1"/>
  <c r="F199" i="1"/>
  <c r="L199" i="1"/>
  <c r="K199" i="1"/>
  <c r="F200" i="1"/>
  <c r="L200" i="1"/>
  <c r="K200" i="1"/>
  <c r="E94" i="1"/>
  <c r="F94" i="1"/>
  <c r="L94" i="1"/>
  <c r="K94" i="1"/>
  <c r="E133" i="1"/>
  <c r="E132" i="1"/>
  <c r="K132" i="1"/>
  <c r="E131" i="1"/>
  <c r="E129" i="1"/>
  <c r="K129" i="1"/>
  <c r="E128" i="1"/>
  <c r="K128" i="1"/>
  <c r="E126" i="1"/>
  <c r="K126" i="1"/>
  <c r="E125" i="1"/>
  <c r="E123" i="1"/>
  <c r="K123" i="1"/>
  <c r="E122" i="1"/>
  <c r="E121" i="1"/>
  <c r="E120" i="1"/>
  <c r="E118" i="1"/>
  <c r="E117" i="1"/>
  <c r="E116" i="1"/>
  <c r="E115" i="1"/>
  <c r="K115" i="1"/>
  <c r="E113" i="1"/>
  <c r="E112" i="1"/>
  <c r="E111" i="1"/>
  <c r="K111" i="1"/>
  <c r="E109" i="1"/>
  <c r="E108" i="1"/>
  <c r="E107" i="1"/>
  <c r="E149" i="1"/>
  <c r="K149" i="1"/>
  <c r="E148" i="1"/>
  <c r="K148" i="1"/>
  <c r="E222" i="1"/>
  <c r="K222" i="1"/>
  <c r="E221" i="1"/>
  <c r="K221" i="1"/>
  <c r="E219" i="1"/>
  <c r="K219" i="1"/>
  <c r="E218" i="1"/>
  <c r="K218" i="1"/>
  <c r="E216" i="1"/>
  <c r="K216" i="1"/>
  <c r="E215" i="1"/>
  <c r="K215" i="1"/>
  <c r="E214" i="1"/>
  <c r="K214" i="1"/>
  <c r="E213" i="1"/>
  <c r="K213" i="1"/>
  <c r="E211" i="1"/>
  <c r="K211" i="1"/>
  <c r="E210" i="1"/>
  <c r="K210" i="1"/>
  <c r="E209" i="1"/>
  <c r="K209" i="1"/>
  <c r="E207" i="1"/>
  <c r="K207" i="1"/>
  <c r="E206" i="1"/>
  <c r="K206" i="1"/>
  <c r="E205" i="1"/>
  <c r="K205" i="1"/>
  <c r="E203" i="1"/>
  <c r="K203" i="1"/>
  <c r="E188" i="1"/>
  <c r="K188" i="1"/>
  <c r="E187" i="1"/>
  <c r="K187" i="1"/>
  <c r="E185" i="1"/>
  <c r="K185" i="1"/>
  <c r="E184" i="1"/>
  <c r="E182" i="1"/>
  <c r="E181" i="1"/>
  <c r="E179" i="1"/>
  <c r="E178" i="1"/>
  <c r="E176" i="1"/>
  <c r="K176" i="1"/>
  <c r="E175" i="1"/>
  <c r="K175" i="1"/>
  <c r="E173" i="1"/>
  <c r="K173" i="1"/>
  <c r="E172" i="1"/>
  <c r="E171" i="1"/>
  <c r="E169" i="1"/>
  <c r="E168" i="1"/>
  <c r="K168" i="1"/>
  <c r="E167" i="1"/>
  <c r="K167" i="1"/>
  <c r="E165" i="1"/>
  <c r="K165" i="1"/>
  <c r="E164" i="1"/>
  <c r="E163" i="1"/>
  <c r="K163" i="1"/>
  <c r="E161" i="1"/>
  <c r="E160" i="1"/>
  <c r="E158" i="1"/>
  <c r="E157" i="1"/>
  <c r="E105" i="1"/>
  <c r="E95" i="1"/>
  <c r="E93" i="1"/>
  <c r="K93" i="1"/>
  <c r="E91" i="1"/>
  <c r="K91" i="1"/>
  <c r="E90" i="1"/>
  <c r="K90" i="1"/>
  <c r="E88" i="1"/>
  <c r="E87" i="1"/>
  <c r="E81" i="1"/>
  <c r="K81" i="1"/>
  <c r="E77" i="1"/>
  <c r="E78" i="1"/>
  <c r="E73" i="1"/>
  <c r="E74" i="1"/>
  <c r="E71" i="1"/>
  <c r="E70" i="1"/>
  <c r="K70" i="1"/>
  <c r="K223" i="1"/>
  <c r="F105" i="1"/>
  <c r="L105" i="1"/>
  <c r="K105" i="1"/>
  <c r="F157" i="1"/>
  <c r="L157" i="1"/>
  <c r="K157" i="1"/>
  <c r="F158" i="1"/>
  <c r="L158" i="1"/>
  <c r="K158" i="1"/>
  <c r="F160" i="1"/>
  <c r="L160" i="1"/>
  <c r="K160" i="1"/>
  <c r="F161" i="1"/>
  <c r="L161" i="1"/>
  <c r="K161" i="1"/>
  <c r="F164" i="1"/>
  <c r="L164" i="1"/>
  <c r="K164" i="1"/>
  <c r="F169" i="1"/>
  <c r="L169" i="1"/>
  <c r="K169" i="1"/>
  <c r="F171" i="1"/>
  <c r="L171" i="1"/>
  <c r="K171" i="1"/>
  <c r="F172" i="1"/>
  <c r="L172" i="1"/>
  <c r="K172" i="1"/>
  <c r="F178" i="1"/>
  <c r="L178" i="1"/>
  <c r="K178" i="1"/>
  <c r="F179" i="1"/>
  <c r="L179" i="1"/>
  <c r="K179" i="1"/>
  <c r="F181" i="1"/>
  <c r="L181" i="1"/>
  <c r="K181" i="1"/>
  <c r="F182" i="1"/>
  <c r="L182" i="1"/>
  <c r="K182" i="1"/>
  <c r="F184" i="1"/>
  <c r="L184" i="1"/>
  <c r="K184" i="1"/>
  <c r="F107" i="1"/>
  <c r="L107" i="1"/>
  <c r="K107" i="1"/>
  <c r="F108" i="1"/>
  <c r="L108" i="1"/>
  <c r="K108" i="1"/>
  <c r="F109" i="1"/>
  <c r="L109" i="1"/>
  <c r="K109" i="1"/>
  <c r="F112" i="1"/>
  <c r="L112" i="1"/>
  <c r="K112" i="1"/>
  <c r="F113" i="1"/>
  <c r="L113" i="1"/>
  <c r="K113" i="1"/>
  <c r="F116" i="1"/>
  <c r="L116" i="1"/>
  <c r="K116" i="1"/>
  <c r="F117" i="1"/>
  <c r="L117" i="1"/>
  <c r="K117" i="1"/>
  <c r="F118" i="1"/>
  <c r="L118" i="1"/>
  <c r="K118" i="1"/>
  <c r="F120" i="1"/>
  <c r="L120" i="1"/>
  <c r="K120" i="1"/>
  <c r="F121" i="1"/>
  <c r="L121" i="1"/>
  <c r="K121" i="1"/>
  <c r="F122" i="1"/>
  <c r="L122" i="1"/>
  <c r="K122" i="1"/>
  <c r="F125" i="1"/>
  <c r="L125" i="1"/>
  <c r="K125" i="1"/>
  <c r="F131" i="1"/>
  <c r="L131" i="1"/>
  <c r="K131" i="1"/>
  <c r="F133" i="1"/>
  <c r="L133" i="1"/>
  <c r="K133" i="1"/>
  <c r="F71" i="1"/>
  <c r="L71" i="1"/>
  <c r="K71" i="1"/>
  <c r="F74" i="1"/>
  <c r="L74" i="1"/>
  <c r="K74" i="1"/>
  <c r="F73" i="1"/>
  <c r="L73" i="1"/>
  <c r="K73" i="1"/>
  <c r="F78" i="1"/>
  <c r="L78" i="1"/>
  <c r="K78" i="1"/>
  <c r="F77" i="1"/>
  <c r="L77" i="1"/>
  <c r="K77" i="1"/>
  <c r="F87" i="1"/>
  <c r="L87" i="1"/>
  <c r="K87" i="1"/>
  <c r="F88" i="1"/>
  <c r="L88" i="1"/>
  <c r="K88" i="1"/>
  <c r="F95" i="1"/>
  <c r="L95" i="1"/>
  <c r="K95" i="1"/>
  <c r="F70" i="1"/>
  <c r="L70" i="1"/>
  <c r="F81" i="1"/>
  <c r="L81" i="1"/>
  <c r="F90" i="1"/>
  <c r="L90" i="1"/>
  <c r="F91" i="1"/>
  <c r="L91" i="1"/>
  <c r="F93" i="1"/>
  <c r="L93" i="1"/>
  <c r="F163" i="1"/>
  <c r="L163" i="1"/>
  <c r="F165" i="1"/>
  <c r="L165" i="1"/>
  <c r="F167" i="1"/>
  <c r="L167" i="1"/>
  <c r="F168" i="1"/>
  <c r="L168" i="1"/>
  <c r="F173" i="1"/>
  <c r="L173" i="1"/>
  <c r="F175" i="1"/>
  <c r="L175" i="1"/>
  <c r="F176" i="1"/>
  <c r="L176" i="1"/>
  <c r="F185" i="1"/>
  <c r="L185" i="1"/>
  <c r="F187" i="1"/>
  <c r="L187" i="1"/>
  <c r="F188" i="1"/>
  <c r="L188" i="1"/>
  <c r="F203" i="1"/>
  <c r="L203" i="1"/>
  <c r="F205" i="1"/>
  <c r="L205" i="1"/>
  <c r="F206" i="1"/>
  <c r="L206" i="1"/>
  <c r="F207" i="1"/>
  <c r="L207" i="1"/>
  <c r="F209" i="1"/>
  <c r="L209" i="1"/>
  <c r="F210" i="1"/>
  <c r="L210" i="1"/>
  <c r="F211" i="1"/>
  <c r="L211" i="1"/>
  <c r="F213" i="1"/>
  <c r="L213" i="1"/>
  <c r="F214" i="1"/>
  <c r="L214" i="1"/>
  <c r="F215" i="1"/>
  <c r="L215" i="1"/>
  <c r="F216" i="1"/>
  <c r="L216" i="1"/>
  <c r="F218" i="1"/>
  <c r="L218" i="1"/>
  <c r="F219" i="1"/>
  <c r="L219" i="1"/>
  <c r="F221" i="1"/>
  <c r="L221" i="1"/>
  <c r="F222" i="1"/>
  <c r="L222" i="1"/>
  <c r="F148" i="1"/>
  <c r="L148" i="1"/>
  <c r="F149" i="1"/>
  <c r="L149" i="1"/>
  <c r="F128" i="1"/>
  <c r="L128" i="1"/>
  <c r="F132" i="1"/>
  <c r="L132" i="1"/>
  <c r="F129" i="1"/>
  <c r="L129" i="1"/>
  <c r="F126" i="1"/>
  <c r="L126" i="1"/>
  <c r="F123" i="1"/>
  <c r="L123" i="1"/>
  <c r="F115" i="1"/>
  <c r="L115" i="1"/>
  <c r="F111" i="1"/>
  <c r="L111" i="1"/>
  <c r="E65" i="1"/>
  <c r="E64" i="1"/>
  <c r="E62" i="1"/>
  <c r="E61" i="1"/>
  <c r="K61" i="1"/>
  <c r="E60" i="1"/>
  <c r="E84" i="1"/>
  <c r="K84" i="1"/>
  <c r="E50" i="1"/>
  <c r="K50" i="1"/>
  <c r="E48" i="1"/>
  <c r="K48" i="1"/>
  <c r="L224" i="1"/>
  <c r="K224" i="1"/>
  <c r="L223" i="1"/>
  <c r="K134" i="1"/>
  <c r="J224" i="1"/>
  <c r="J225" i="1"/>
  <c r="F84" i="1"/>
  <c r="L84" i="1"/>
  <c r="F60" i="1"/>
  <c r="L60" i="1"/>
  <c r="K60" i="1"/>
  <c r="F62" i="1"/>
  <c r="L62" i="1"/>
  <c r="K62" i="1"/>
  <c r="F64" i="1"/>
  <c r="L64" i="1"/>
  <c r="K64" i="1"/>
  <c r="F65" i="1"/>
  <c r="L65" i="1"/>
  <c r="K65" i="1"/>
  <c r="F61" i="1"/>
  <c r="L61" i="1"/>
  <c r="F50" i="1"/>
  <c r="L50" i="1"/>
  <c r="F48" i="1"/>
  <c r="L48" i="1"/>
  <c r="E80" i="1"/>
  <c r="E79" i="1"/>
  <c r="K79" i="1"/>
  <c r="E76" i="1"/>
  <c r="E63" i="1"/>
  <c r="E49" i="1"/>
  <c r="E47" i="1"/>
  <c r="E31" i="1"/>
  <c r="F31" i="1"/>
  <c r="L31" i="1"/>
  <c r="K31" i="1"/>
  <c r="F47" i="1"/>
  <c r="L47" i="1"/>
  <c r="K47" i="1"/>
  <c r="F49" i="1"/>
  <c r="L49" i="1"/>
  <c r="K49" i="1"/>
  <c r="F79" i="1"/>
  <c r="L79" i="1"/>
  <c r="L96" i="1" s="1"/>
  <c r="J80" i="1"/>
  <c r="F80" i="1"/>
  <c r="J76" i="1"/>
  <c r="F76" i="1"/>
  <c r="J63" i="1"/>
  <c r="F63" i="1"/>
  <c r="E166" i="1"/>
  <c r="F166" i="1"/>
  <c r="E155" i="1"/>
  <c r="K155" i="1"/>
  <c r="E154" i="1"/>
  <c r="K154" i="1"/>
  <c r="E152" i="1"/>
  <c r="K152" i="1"/>
  <c r="E151" i="1"/>
  <c r="K151" i="1"/>
  <c r="K189" i="1"/>
  <c r="L51" i="1"/>
  <c r="K51" i="1"/>
  <c r="L52" i="1"/>
  <c r="K52" i="1"/>
  <c r="F152" i="1"/>
  <c r="L152" i="1"/>
  <c r="F155" i="1"/>
  <c r="L155" i="1"/>
  <c r="F154" i="1"/>
  <c r="L154" i="1"/>
  <c r="F151" i="1"/>
  <c r="L151" i="1"/>
  <c r="J166" i="1"/>
  <c r="J52" i="1"/>
  <c r="J53" i="1"/>
  <c r="E86" i="1"/>
  <c r="F86" i="1"/>
  <c r="E85" i="1"/>
  <c r="K85" i="1"/>
  <c r="F85" i="1"/>
  <c r="L85" i="1"/>
  <c r="E83" i="1"/>
  <c r="J83" i="1"/>
  <c r="J96" i="1"/>
  <c r="E82" i="1"/>
  <c r="K82" i="1"/>
  <c r="E75" i="1"/>
  <c r="K75" i="1"/>
  <c r="E67" i="1"/>
  <c r="K67" i="1"/>
  <c r="E68" i="1"/>
  <c r="K68" i="1"/>
  <c r="K96" i="1"/>
  <c r="F75" i="1"/>
  <c r="L75" i="1"/>
  <c r="F68" i="1"/>
  <c r="L68" i="1"/>
  <c r="F67" i="1"/>
  <c r="L67" i="1"/>
  <c r="F83" i="1"/>
  <c r="F82" i="1"/>
  <c r="L82" i="1"/>
  <c r="E40" i="1"/>
  <c r="J40" i="1"/>
  <c r="J41" i="1"/>
  <c r="E30" i="1"/>
  <c r="K30" i="1"/>
  <c r="K33" i="1" s="1"/>
  <c r="E29" i="1"/>
  <c r="K29" i="1"/>
  <c r="E197" i="1"/>
  <c r="J197" i="1"/>
  <c r="E186" i="1"/>
  <c r="J186" i="1"/>
  <c r="J189" i="1"/>
  <c r="F29" i="1"/>
  <c r="L29" i="1"/>
  <c r="F30" i="1"/>
  <c r="L30" i="1"/>
  <c r="L32" i="1"/>
  <c r="L33" i="1"/>
  <c r="L189" i="1" l="1"/>
  <c r="L190" i="1"/>
  <c r="K190" i="1" s="1"/>
  <c r="J190" i="1" s="1"/>
  <c r="J191" i="1" s="1"/>
  <c r="L97" i="1"/>
  <c r="K97" i="1" s="1"/>
  <c r="J97" i="1" s="1"/>
  <c r="J98" i="1" s="1"/>
  <c r="L135" i="1"/>
  <c r="K135" i="1" s="1"/>
  <c r="J135" i="1" s="1"/>
  <c r="J136" i="1" s="1"/>
  <c r="L134" i="1"/>
  <c r="K32" i="1"/>
  <c r="J33" i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<sst xmlns="http://schemas.openxmlformats.org/spreadsheetml/2006/main" count="356" uniqueCount="199">
  <si>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</si>
  <si>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</si>
  <si>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</si>
  <si>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</si>
  <si>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</si>
  <si>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</si>
  <si>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</si>
  <si>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</si>
  <si>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</si>
  <si>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</si>
  <si>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</si>
  <si>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</si>
  <si>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</si>
  <si>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</si>
  <si>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</si>
  <si>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</si>
  <si>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</si>
  <si>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</si>
  <si>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</si>
  <si>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</si>
  <si>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</si>
  <si>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</si>
  <si>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</si>
  <si>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</si>
  <si>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</si>
  <si>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</si>
  <si>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</si>
  <si>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</si>
  <si>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</si>
  <si>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</si>
  <si>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</si>
  <si>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</si>
  <si>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</si>
  <si>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</si>
  <si>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</si>
  <si>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</si>
  <si>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</si>
  <si>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</si>
  <si>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</si>
  <si>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</si>
  <si>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</si>
  <si>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</si>
  <si>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</si>
  <si>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</si>
  <si>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</si>
  <si>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</si>
  <si>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</si>
  <si>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</si>
  <si>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</si>
  <si>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</si>
  <si>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</si>
  <si>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</si>
  <si>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</si>
  <si>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</si>
  <si>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</si>
  <si>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</si>
  <si>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</si>
  <si>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</si>
  <si>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</si>
  <si>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</si>
  <si>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</si>
  <si>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</si>
  <si>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</si>
  <si>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</si>
  <si>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</si>
  <si>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</si>
  <si>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</si>
  <si>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</si>
  <si>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</si>
  <si>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</si>
  <si>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</si>
  <si>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</si>
  <si>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</si>
  <si>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</si>
  <si>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</si>
  <si>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</si>
  <si>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</si>
  <si>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</si>
  <si>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</si>
  <si>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</si>
  <si>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</si>
  <si>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</si>
  <si>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</si>
  <si>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</si>
  <si>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</si>
  <si>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</si>
  <si>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</si>
  <si>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</si>
  <si>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</si>
  <si>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</si>
  <si>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</si>
  <si>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</si>
  <si>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</si>
  <si>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</si>
  <si>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</si>
  <si>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</si>
  <si>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</si>
  <si>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</si>
  <si>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</si>
  <si>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</si>
  <si>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</si>
  <si>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</si>
  <si>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</si>
  <si>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</si>
  <si>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</si>
  <si>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</si>
  <si>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</si>
  <si>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</si>
  <si>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</si>
  <si>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</si>
  <si>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</si>
  <si>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</si>
  <si>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</si>
  <si>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</si>
  <si>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</si>
  <si>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</si>
  <si>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</si>
  <si>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</si>
  <si>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</si>
  <si>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</si>
  <si>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</si>
  <si>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</si>
  <si>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</si>
  <si>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</si>
  <si>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</si>
  <si>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</si>
  <si>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</si>
  <si>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</si>
  <si>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</si>
  <si>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</si>
  <si>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</si>
  <si>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</si>
  <si>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</si>
  <si>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</si>
  <si>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</si>
  <si>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</si>
  <si>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</si>
  <si>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</si>
  <si>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</si>
  <si>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</si>
  <si>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</si>
  <si>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</si>
  <si>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</si>
  <si>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</si>
  <si>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</si>
  <si>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</si>
  <si>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</si>
  <si>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</si>
  <si>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</si>
  <si>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</si>
  <si>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</si>
  <si>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</si>
  <si>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</si>
  <si>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</si>
  <si>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</si>
  <si>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</si>
  <si>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</si>
  <si>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</si>
  <si>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</si>
  <si>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</si>
  <si>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</si>
  <si>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</si>
  <si>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</si>
  <si>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</si>
  <si>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</si>
  <si>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</si>
  <si>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</si>
  <si>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</si>
  <si>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</si>
  <si>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</si>
  <si>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</si>
  <si>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</si>
  <si>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</si>
  <si>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</si>
  <si>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</si>
  <si>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</si>
  <si>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</si>
  <si>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</si>
  <si>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</si>
  <si>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</si>
  <si>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</si>
  <si>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</si>
  <si>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</si>
  <si>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</si>
  <si>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</si>
  <si>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</si>
  <si>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</si>
  <si>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</si>
  <si>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</si>
  <si>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</si>
  <si>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</si>
  <si>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</si>
  <si>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</si>
  <si>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</si>
  <si>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</si>
  <si>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</si>
  <si>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</si>
  <si>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</si>
  <si>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Britto Hurtado Ricardo Andres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</si>
</sst>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topLeftCell="A207" zoomScaleNormal="100" zoomScaleSheetLayoutView="100" zoomScalePageLayoutView="140" workbookViewId="0">
      <selection activeCell="J227" sqref="J227:L227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.75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75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75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.75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.75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.75">
      <c r="A9" s="2"/>
      <c r="B9" s="61"/>
      <c r="C9" s="143" t="s">
        <v>197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.75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141</v>
      </c>
      <c r="C13" s="98" t="s">
        <v>6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7</v>
      </c>
      <c r="F14" s="70"/>
      <c r="G14" s="88" t="s">
        <v>8</v>
      </c>
      <c r="H14" s="89"/>
      <c r="I14" s="99" t="s">
        <v>9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10</v>
      </c>
      <c r="H15" s="9" t="s">
        <v>11</v>
      </c>
      <c r="I15" s="100"/>
      <c r="J15" s="100"/>
      <c r="K15" s="100"/>
      <c r="L15" s="100"/>
    </row>
    <row r="16" spans="1:12" ht="18.75">
      <c r="A16" s="2"/>
      <c r="B16" s="63"/>
      <c r="C16" s="106"/>
      <c r="D16" s="107"/>
      <c r="E16" s="9" t="s">
        <v>12</v>
      </c>
      <c r="F16" s="9" t="s">
        <v>13</v>
      </c>
      <c r="G16" s="9" t="s">
        <v>12</v>
      </c>
      <c r="H16" s="9" t="s">
        <v>13</v>
      </c>
      <c r="I16" s="100"/>
      <c r="J16" s="100"/>
      <c r="K16" s="100"/>
      <c r="L16" s="100"/>
    </row>
    <row r="17" spans="1:12" ht="18.75">
      <c r="A17" s="2"/>
      <c r="B17" s="63" t="s">
        <v>142</v>
      </c>
      <c r="C17" s="108" t="s">
        <v>14</v>
      </c>
      <c r="D17" s="109"/>
      <c r="E17" s="19">
        <v>30</v>
      </c>
      <c r="F17" s="19">
        <v>0</v>
      </c>
      <c r="G17" s="5">
        <v>1</v>
      </c>
      <c r="H17" s="5"/>
      <c r="I17" s="101">
        <f>MAX(G17*E17,H17*F17)</f>
        <v>30</v>
      </c>
      <c r="J17" s="101"/>
      <c r="K17" s="101"/>
      <c r="L17" s="101"/>
    </row>
    <row r="18" spans="1:12" ht="18.75">
      <c r="A18" s="2"/>
      <c r="B18" s="63" t="s">
        <v>143</v>
      </c>
      <c r="C18" s="108" t="s">
        <v>15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.75">
      <c r="A19" s="2"/>
      <c r="B19" s="63" t="s">
        <v>144</v>
      </c>
      <c r="C19" s="108" t="s">
        <v>16</v>
      </c>
      <c r="D19" s="109"/>
      <c r="E19" s="19">
        <v>100</v>
      </c>
      <c r="F19" s="19">
        <v>35</v>
      </c>
      <c r="G19" s="5"/>
      <c r="H19" s="5">
        <v>1</v>
      </c>
      <c r="I19" s="101">
        <f>MAX(G19*E19,H19*F19)</f>
        <v>35</v>
      </c>
      <c r="J19" s="101"/>
      <c r="K19" s="101"/>
      <c r="L19" s="101"/>
    </row>
    <row r="20" spans="1:12" ht="18.75">
      <c r="A20" s="2"/>
      <c r="B20" s="63" t="s">
        <v>145</v>
      </c>
      <c r="C20" s="108" t="s">
        <v>17</v>
      </c>
      <c r="D20" s="109"/>
      <c r="E20" s="19">
        <v>200</v>
      </c>
      <c r="F20" s="19">
        <v>70</v>
      </c>
      <c r="G20" s="5"/>
      <c r="H20" s="5">
        <v>1</v>
      </c>
      <c r="I20" s="101">
        <f>MAX(G20*E20,H20*F20)</f>
        <v>70</v>
      </c>
      <c r="J20" s="101"/>
      <c r="K20" s="101"/>
      <c r="L20" s="101"/>
    </row>
    <row r="21" spans="1:12" ht="18.75">
      <c r="A21" s="2"/>
      <c r="B21" s="63"/>
      <c r="C21" s="85" t="s">
        <v>18</v>
      </c>
      <c r="D21" s="86"/>
      <c r="E21" s="86"/>
      <c r="F21" s="86"/>
      <c r="G21" s="86"/>
      <c r="H21" s="87"/>
      <c r="I21" s="102">
        <f>IF(OR(G17=1,H17=1), MAX(I17:J20),"No cumple requisito")</f>
        <v>70</v>
      </c>
      <c r="J21" s="102"/>
      <c r="K21" s="102"/>
      <c r="L21" s="102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03" t="s">
        <v>19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7</v>
      </c>
      <c r="E24" s="91"/>
      <c r="F24" s="92"/>
      <c r="G24" s="95" t="s">
        <v>8</v>
      </c>
      <c r="H24" s="96"/>
      <c r="I24" s="97"/>
      <c r="J24" s="100" t="s">
        <v>20</v>
      </c>
      <c r="K24" s="100"/>
      <c r="L24" s="100"/>
    </row>
    <row r="25" spans="1:12" ht="18.75">
      <c r="A25" s="2"/>
      <c r="B25" s="63"/>
      <c r="C25" s="67"/>
      <c r="D25" s="68"/>
      <c r="E25" s="69"/>
      <c r="F25" s="70"/>
      <c r="G25" s="115" t="s">
        <v>21</v>
      </c>
      <c r="H25" s="93" t="s">
        <v>22</v>
      </c>
      <c r="I25" s="93" t="s">
        <v>23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3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1" t="s">
        <v>25</v>
      </c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4</v>
      </c>
      <c r="H30" s="4">
        <v>3</v>
      </c>
      <c r="I30" s="4">
        <v>7</v>
      </c>
      <c r="J30" s="19">
        <f t="shared" si="1"/>
        <v>20</v>
      </c>
      <c r="K30" s="19">
        <f t="shared" si="1"/>
        <v>7.5</v>
      </c>
      <c r="L30" s="19">
        <f t="shared" si="1"/>
        <v>8.75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117" t="s">
        <v>29</v>
      </c>
      <c r="D32" s="118"/>
      <c r="E32" s="118"/>
      <c r="F32" s="118"/>
      <c r="G32" s="118"/>
      <c r="H32" s="118"/>
      <c r="I32" s="119"/>
      <c r="J32" s="59">
        <f t="shared" ref="J32:K32" si="2">SUM(J29:J31)</f>
        <v>20</v>
      </c>
      <c r="K32" s="59">
        <f t="shared" si="2"/>
        <v>7.5</v>
      </c>
      <c r="L32" s="59">
        <f>SUM(L29:L31)</f>
        <v>8.75</v>
      </c>
    </row>
    <row r="33" spans="1:12" ht="18.75">
      <c r="A33" s="2"/>
      <c r="B33" s="63"/>
      <c r="C33" s="79" t="s">
        <v>30</v>
      </c>
      <c r="D33" s="80"/>
      <c r="E33" s="80"/>
      <c r="F33" s="80"/>
      <c r="G33" s="80"/>
      <c r="H33" s="80"/>
      <c r="I33" s="81"/>
      <c r="J33" s="59">
        <f>MIN(150-K33-L33,SUM(J29:J31))</f>
        <v>20</v>
      </c>
      <c r="K33" s="59">
        <f>MIN(75-L33,SUM(K29:K31))</f>
        <v>7.5</v>
      </c>
      <c r="L33" s="59">
        <f>MIN(37.5,SUM(L29:L31))</f>
        <v>8.75</v>
      </c>
    </row>
    <row r="34" spans="1:12" ht="18.75">
      <c r="A34" s="2"/>
      <c r="B34" s="63"/>
      <c r="C34" s="85" t="s">
        <v>18</v>
      </c>
      <c r="D34" s="86"/>
      <c r="E34" s="86"/>
      <c r="F34" s="86"/>
      <c r="G34" s="86"/>
      <c r="H34" s="86"/>
      <c r="I34" s="86"/>
      <c r="J34" s="66">
        <f>SUM(J33:L33)</f>
        <v>36.25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98" t="s">
        <v>31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7</v>
      </c>
      <c r="E37" s="69"/>
      <c r="F37" s="124" t="s">
        <v>8</v>
      </c>
      <c r="G37" s="124"/>
      <c r="H37" s="124"/>
      <c r="I37" s="124"/>
      <c r="J37" s="127" t="s">
        <v>20</v>
      </c>
      <c r="K37" s="124"/>
      <c r="L37" s="124"/>
    </row>
    <row r="38" spans="1:12" ht="35.25" customHeight="1">
      <c r="A38" s="2"/>
      <c r="B38" s="63"/>
      <c r="C38" s="67"/>
      <c r="D38" s="71"/>
      <c r="E38" s="72"/>
      <c r="F38" s="110" t="s">
        <v>32</v>
      </c>
      <c r="G38" s="110"/>
      <c r="H38" s="110" t="s">
        <v>33</v>
      </c>
      <c r="I38" s="110"/>
      <c r="J38" s="148"/>
      <c r="K38" s="122"/>
      <c r="L38" s="122"/>
    </row>
    <row r="39" spans="1:12" ht="16.5" customHeight="1">
      <c r="A39" s="2"/>
      <c r="B39" s="63"/>
      <c r="C39" s="113"/>
      <c r="D39" s="9" t="s">
        <v>12</v>
      </c>
      <c r="E39" s="26" t="s">
        <v>13</v>
      </c>
      <c r="F39" s="110" t="s">
        <v>12</v>
      </c>
      <c r="G39" s="110"/>
      <c r="H39" s="110" t="s">
        <v>13</v>
      </c>
      <c r="I39" s="110"/>
      <c r="J39" s="148"/>
      <c r="K39" s="122"/>
      <c r="L39" s="122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1">
        <v>5</v>
      </c>
      <c r="G40" s="125"/>
      <c r="H40" s="111">
        <v>4</v>
      </c>
      <c r="I40" s="112"/>
      <c r="J40" s="120">
        <f>F40*D40+H40*E40</f>
        <v>14</v>
      </c>
      <c r="K40" s="120"/>
      <c r="L40" s="120"/>
    </row>
    <row r="41" spans="1:12" ht="18.75">
      <c r="A41" s="2"/>
      <c r="B41" s="63"/>
      <c r="C41" s="85" t="s">
        <v>18</v>
      </c>
      <c r="D41" s="86"/>
      <c r="E41" s="86"/>
      <c r="F41" s="86"/>
      <c r="G41" s="86"/>
      <c r="H41" s="86"/>
      <c r="I41" s="86"/>
      <c r="J41" s="66">
        <f>MIN(J40,50)</f>
        <v>14</v>
      </c>
      <c r="K41" s="66"/>
      <c r="L41" s="66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03" t="s">
        <v>34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7</v>
      </c>
      <c r="E44" s="69"/>
      <c r="F44" s="70"/>
      <c r="G44" s="74" t="s">
        <v>8</v>
      </c>
      <c r="H44" s="75"/>
      <c r="I44" s="76"/>
      <c r="J44" s="100" t="s">
        <v>20</v>
      </c>
      <c r="K44" s="100"/>
      <c r="L44" s="100"/>
    </row>
    <row r="45" spans="1:12" ht="38.25">
      <c r="A45" s="2"/>
      <c r="B45" s="63"/>
      <c r="C45" s="67"/>
      <c r="D45" s="71"/>
      <c r="E45" s="72"/>
      <c r="F45" s="73"/>
      <c r="G45" s="10" t="s">
        <v>21</v>
      </c>
      <c r="H45" s="10" t="s">
        <v>35</v>
      </c>
      <c r="I45" s="10" t="s">
        <v>36</v>
      </c>
      <c r="J45" s="100"/>
      <c r="K45" s="100"/>
      <c r="L45" s="100"/>
    </row>
    <row r="46" spans="1:12" ht="18.75">
      <c r="A46" s="2"/>
      <c r="B46" s="63"/>
      <c r="C46" s="113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/>
      <c r="J47" s="19">
        <f>G47*D47</f>
        <v>0</v>
      </c>
      <c r="K47" s="19">
        <f>H47*E47</f>
        <v>0</v>
      </c>
      <c r="L47" s="19">
        <f>I47*F47</f>
        <v>0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29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0</v>
      </c>
    </row>
    <row r="52" spans="1:12" ht="28.5" customHeight="1">
      <c r="A52" s="2"/>
      <c r="B52" s="63"/>
      <c r="C52" s="79" t="s">
        <v>41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0</v>
      </c>
    </row>
    <row r="53" spans="1:12" ht="18.75">
      <c r="A53" s="2"/>
      <c r="B53" s="63"/>
      <c r="C53" s="85" t="s">
        <v>18</v>
      </c>
      <c r="D53" s="86"/>
      <c r="E53" s="86"/>
      <c r="F53" s="86"/>
      <c r="G53" s="86"/>
      <c r="H53" s="86"/>
      <c r="I53" s="87"/>
      <c r="J53" s="66">
        <f>SUM(J52:L52)</f>
        <v>0</v>
      </c>
      <c r="K53" s="66"/>
      <c r="L53" s="66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98" t="s">
        <v>42</v>
      </c>
      <c r="D55" s="98"/>
      <c r="E55" s="98"/>
      <c r="F55" s="98"/>
      <c r="G55" s="126"/>
      <c r="H55" s="126"/>
      <c r="I55" s="126"/>
      <c r="J55" s="98"/>
      <c r="K55" s="98"/>
      <c r="L55" s="98"/>
    </row>
    <row r="56" spans="1:12" ht="16.5" customHeight="1">
      <c r="A56" s="2"/>
      <c r="B56" s="63"/>
      <c r="C56" s="67"/>
      <c r="D56" s="68" t="s">
        <v>7</v>
      </c>
      <c r="E56" s="69"/>
      <c r="F56" s="69"/>
      <c r="G56" s="122" t="s">
        <v>8</v>
      </c>
      <c r="H56" s="122"/>
      <c r="I56" s="122"/>
      <c r="J56" s="127" t="s">
        <v>20</v>
      </c>
      <c r="K56" s="124"/>
      <c r="L56" s="124"/>
    </row>
    <row r="57" spans="1:12" ht="38.25">
      <c r="A57" s="2"/>
      <c r="B57" s="63"/>
      <c r="C57" s="67"/>
      <c r="D57" s="71"/>
      <c r="E57" s="72"/>
      <c r="F57" s="73"/>
      <c r="G57" s="30" t="s">
        <v>21</v>
      </c>
      <c r="H57" s="30" t="s">
        <v>35</v>
      </c>
      <c r="I57" s="31" t="s">
        <v>36</v>
      </c>
      <c r="J57" s="122"/>
      <c r="K57" s="122"/>
      <c r="L57" s="122"/>
    </row>
    <row r="58" spans="1:12" ht="18.75">
      <c r="A58" s="2"/>
      <c r="B58" s="63"/>
      <c r="C58" s="67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65" t="s">
        <v>43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65" t="s">
        <v>47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65" t="s">
        <v>50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65" t="s">
        <v>51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84" t="s">
        <v>52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65" t="s">
        <v>56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>
        <v>3</v>
      </c>
      <c r="J79" s="27">
        <f t="shared" si="38"/>
        <v>0</v>
      </c>
      <c r="K79" s="27">
        <f t="shared" si="39"/>
        <v>0</v>
      </c>
      <c r="L79" s="27">
        <f t="shared" si="40"/>
        <v>3</v>
      </c>
    </row>
    <row r="80" spans="1:12" ht="16.5" customHeight="1">
      <c r="A80" s="2"/>
      <c r="B80" s="64" t="s">
        <v>158</v>
      </c>
      <c r="C80" s="65" t="s">
        <v>57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65" t="s">
        <v>60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65" t="s">
        <v>63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65" t="s">
        <v>66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65" t="s">
        <v>67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29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0</v>
      </c>
      <c r="L96" s="59">
        <f>SUM(L60:L95)</f>
        <v>3</v>
      </c>
    </row>
    <row r="97" spans="1:12" ht="17.25" customHeight="1">
      <c r="A97" s="2"/>
      <c r="B97" s="63"/>
      <c r="C97" s="79" t="s">
        <v>71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0</v>
      </c>
      <c r="L97" s="59">
        <f>MIN(50,SUM(L60:L95))</f>
        <v>3</v>
      </c>
    </row>
    <row r="98" spans="1:12" ht="18.75">
      <c r="A98" s="2"/>
      <c r="B98" s="63"/>
      <c r="C98" s="85" t="s">
        <v>18</v>
      </c>
      <c r="D98" s="86"/>
      <c r="E98" s="86"/>
      <c r="F98" s="86"/>
      <c r="G98" s="86"/>
      <c r="H98" s="86"/>
      <c r="I98" s="86"/>
      <c r="J98" s="66">
        <f>SUM(J97:L97)</f>
        <v>3</v>
      </c>
      <c r="K98" s="66"/>
      <c r="L98" s="66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98" t="s">
        <v>72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7</v>
      </c>
      <c r="E102" s="69"/>
      <c r="F102" s="70"/>
      <c r="G102" s="74" t="s">
        <v>8</v>
      </c>
      <c r="H102" s="75"/>
      <c r="I102" s="76"/>
      <c r="J102" s="127" t="s">
        <v>20</v>
      </c>
      <c r="K102" s="124"/>
      <c r="L102" s="124"/>
    </row>
    <row r="103" spans="1:12" ht="38.25">
      <c r="A103" s="2"/>
      <c r="B103" s="63"/>
      <c r="C103" s="67"/>
      <c r="D103" s="71"/>
      <c r="E103" s="72"/>
      <c r="F103" s="73"/>
      <c r="G103" s="10" t="s">
        <v>21</v>
      </c>
      <c r="H103" s="10" t="s">
        <v>35</v>
      </c>
      <c r="I103" s="10" t="s">
        <v>36</v>
      </c>
      <c r="J103" s="122"/>
      <c r="K103" s="122"/>
      <c r="L103" s="122"/>
    </row>
    <row r="104" spans="1:12" ht="18.75">
      <c r="A104" s="2"/>
      <c r="B104" s="63"/>
      <c r="C104" s="67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65" t="s">
        <v>74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65" t="s">
        <v>78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>
        <v>2</v>
      </c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2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65" t="s">
        <v>80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>
        <v>2</v>
      </c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0.5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84" t="s">
        <v>82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>
        <v>1</v>
      </c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0.5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65" t="s">
        <v>84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65" t="s">
        <v>87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65" t="s">
        <v>88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17" t="s">
        <v>29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3</v>
      </c>
    </row>
    <row r="135" spans="1:12" ht="16.5" customHeight="1">
      <c r="A135" s="2"/>
      <c r="B135" s="63"/>
      <c r="C135" s="79" t="s">
        <v>30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3</v>
      </c>
    </row>
    <row r="136" spans="1:12" ht="18.75">
      <c r="A136" s="2"/>
      <c r="B136" s="63"/>
      <c r="C136" s="85" t="s">
        <v>18</v>
      </c>
      <c r="D136" s="86"/>
      <c r="E136" s="86"/>
      <c r="F136" s="86"/>
      <c r="G136" s="86"/>
      <c r="H136" s="86"/>
      <c r="I136" s="86"/>
      <c r="J136" s="66">
        <f>SUM(J135:L135)</f>
        <v>3</v>
      </c>
      <c r="K136" s="66"/>
      <c r="L136" s="66"/>
    </row>
    <row r="137" spans="1:12" ht="18.75">
      <c r="A137" s="2"/>
      <c r="B137" s="63"/>
    </row>
    <row r="138" spans="1:12" ht="18.75" customHeight="1">
      <c r="B138" s="63" t="s">
        <v>174</v>
      </c>
      <c r="C138" s="126" t="s">
        <v>89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3"/>
      <c r="D139" s="69" t="s">
        <v>7</v>
      </c>
      <c r="E139" s="69"/>
      <c r="F139" s="70"/>
      <c r="G139" s="74" t="s">
        <v>8</v>
      </c>
      <c r="H139" s="75"/>
      <c r="I139" s="76"/>
      <c r="J139" s="127" t="s">
        <v>20</v>
      </c>
      <c r="K139" s="124"/>
      <c r="L139" s="124"/>
    </row>
    <row r="140" spans="1:12" ht="38.25">
      <c r="A140" s="2"/>
      <c r="B140" s="63"/>
      <c r="C140" s="123"/>
      <c r="D140" s="72"/>
      <c r="E140" s="72"/>
      <c r="F140" s="73"/>
      <c r="G140" s="10" t="s">
        <v>21</v>
      </c>
      <c r="H140" s="10" t="s">
        <v>35</v>
      </c>
      <c r="I140" s="10" t="s">
        <v>36</v>
      </c>
      <c r="J140" s="133"/>
      <c r="K140" s="133"/>
      <c r="L140" s="133"/>
    </row>
    <row r="141" spans="1:12" ht="18.75">
      <c r="A141" s="2"/>
      <c r="B141" s="63"/>
      <c r="C141" s="12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82" t="s">
        <v>90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.75">
      <c r="A143" s="2"/>
      <c r="B143" s="63"/>
      <c r="C143" s="41" t="s">
        <v>91</v>
      </c>
      <c r="D143" s="145">
        <v>8</v>
      </c>
      <c r="E143" s="145"/>
      <c r="F143" s="145"/>
      <c r="G143" s="147"/>
      <c r="H143" s="147"/>
      <c r="I143" s="147"/>
      <c r="J143" s="83">
        <f>IF(SUM(G143:G146)&gt;1,"Error",G143*D143)</f>
        <v>0</v>
      </c>
      <c r="K143" s="83"/>
      <c r="L143" s="83"/>
    </row>
    <row r="144" spans="1:12" ht="18.75">
      <c r="A144" s="2"/>
      <c r="B144" s="63"/>
      <c r="C144" s="41" t="s">
        <v>92</v>
      </c>
      <c r="D144" s="145">
        <v>12</v>
      </c>
      <c r="E144" s="145"/>
      <c r="F144" s="145"/>
      <c r="G144" s="147">
        <v>1</v>
      </c>
      <c r="H144" s="147"/>
      <c r="I144" s="147"/>
      <c r="J144" s="83">
        <f>IF(SUM(G143:G146)&gt;1,"Error",G144*D144)</f>
        <v>12</v>
      </c>
      <c r="K144" s="83"/>
      <c r="L144" s="83"/>
    </row>
    <row r="145" spans="1:12" ht="18.75">
      <c r="A145" s="2"/>
      <c r="B145" s="63"/>
      <c r="C145" s="41" t="s">
        <v>93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.75">
      <c r="A146" s="2"/>
      <c r="B146" s="63"/>
      <c r="C146" s="48" t="s">
        <v>94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176</v>
      </c>
      <c r="C147" s="65" t="s">
        <v>95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65" t="s">
        <v>98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>
        <v>5</v>
      </c>
      <c r="J152" s="37">
        <f t="shared" si="121"/>
        <v>0</v>
      </c>
      <c r="K152" s="37">
        <f t="shared" si="122"/>
        <v>0</v>
      </c>
      <c r="L152" s="37">
        <f t="shared" si="123"/>
        <v>10</v>
      </c>
    </row>
    <row r="153" spans="1:12" ht="16.5" customHeight="1">
      <c r="A153" s="2"/>
      <c r="B153" s="63" t="s">
        <v>178</v>
      </c>
      <c r="C153" s="65" t="s">
        <v>101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65" t="s">
        <v>102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65" t="s">
        <v>103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84" t="s">
        <v>106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>
        <v>2</v>
      </c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0.25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137" t="s">
        <v>110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>
        <v>4</v>
      </c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0.25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/>
      <c r="J169" s="28">
        <f t="shared" si="145"/>
        <v>0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65" t="s">
        <v>111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>
        <v>3</v>
      </c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7.5000000000000011E-2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>
        <v>5</v>
      </c>
      <c r="J172" s="28">
        <f t="shared" si="150"/>
        <v>0</v>
      </c>
      <c r="K172" s="28">
        <f t="shared" si="151"/>
        <v>0</v>
      </c>
      <c r="L172" s="28">
        <f t="shared" si="152"/>
        <v>0.25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65" t="s">
        <v>112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>
        <v>1</v>
      </c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0.75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>
        <v>6</v>
      </c>
      <c r="J176" s="28">
        <f t="shared" si="155"/>
        <v>0</v>
      </c>
      <c r="K176" s="28">
        <f t="shared" si="156"/>
        <v>0</v>
      </c>
      <c r="L176" s="28">
        <f t="shared" si="157"/>
        <v>3</v>
      </c>
    </row>
    <row r="177" spans="1:12" ht="16.5" customHeight="1">
      <c r="A177" s="2"/>
      <c r="B177" s="63" t="s">
        <v>185</v>
      </c>
      <c r="C177" s="65" t="s">
        <v>113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84" t="s">
        <v>114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65" t="s">
        <v>117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65" t="s">
        <v>118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29</v>
      </c>
      <c r="D189" s="118"/>
      <c r="E189" s="118"/>
      <c r="F189" s="118"/>
      <c r="G189" s="118"/>
      <c r="H189" s="118"/>
      <c r="I189" s="119"/>
      <c r="J189" s="60">
        <f>SUM(J143:J188)</f>
        <v>12</v>
      </c>
      <c r="K189" s="60">
        <f t="shared" ref="K189" si="177">SUM(K148:K188)</f>
        <v>0</v>
      </c>
      <c r="L189" s="60">
        <f>SUM(L148:L188)</f>
        <v>14.574999999999999</v>
      </c>
    </row>
    <row r="190" spans="1:12" ht="20.25" customHeight="1">
      <c r="A190" s="2"/>
      <c r="B190" s="63"/>
      <c r="C190" s="79" t="s">
        <v>121</v>
      </c>
      <c r="D190" s="80"/>
      <c r="E190" s="80"/>
      <c r="F190" s="80"/>
      <c r="G190" s="80"/>
      <c r="H190" s="80"/>
      <c r="I190" s="81"/>
      <c r="J190" s="59">
        <f>MIN(130-K190-L190,SUM(J143:J188))</f>
        <v>12</v>
      </c>
      <c r="K190" s="59">
        <f>MIN(65-L190,SUM(K148:K188))</f>
        <v>0</v>
      </c>
      <c r="L190" s="59">
        <f>MIN(32.5,SUM(L148:L188))</f>
        <v>14.574999999999999</v>
      </c>
    </row>
    <row r="191" spans="1:12" ht="18.75">
      <c r="A191" s="2"/>
      <c r="B191" s="63"/>
      <c r="C191" s="77" t="s">
        <v>18</v>
      </c>
      <c r="D191" s="78"/>
      <c r="E191" s="78"/>
      <c r="F191" s="78"/>
      <c r="G191" s="78"/>
      <c r="H191" s="78"/>
      <c r="I191" s="78"/>
      <c r="J191" s="66">
        <f>SUM(J190:L190)</f>
        <v>26.574999999999999</v>
      </c>
      <c r="K191" s="66"/>
      <c r="L191" s="66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98" t="s">
        <v>122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7</v>
      </c>
      <c r="E194" s="69"/>
      <c r="F194" s="70"/>
      <c r="G194" s="74" t="s">
        <v>8</v>
      </c>
      <c r="H194" s="75"/>
      <c r="I194" s="76"/>
      <c r="J194" s="127" t="s">
        <v>20</v>
      </c>
      <c r="K194" s="124"/>
      <c r="L194" s="124"/>
    </row>
    <row r="195" spans="1:12" ht="51">
      <c r="A195" s="2"/>
      <c r="B195" s="63"/>
      <c r="C195" s="67"/>
      <c r="D195" s="71"/>
      <c r="E195" s="72"/>
      <c r="F195" s="73"/>
      <c r="G195" s="10" t="s">
        <v>123</v>
      </c>
      <c r="H195" s="10" t="s">
        <v>124</v>
      </c>
      <c r="I195" s="10" t="s">
        <v>125</v>
      </c>
      <c r="J195" s="133"/>
      <c r="K195" s="133"/>
      <c r="L195" s="133"/>
    </row>
    <row r="196" spans="1:12" ht="18.75">
      <c r="A196" s="2"/>
      <c r="B196" s="63"/>
      <c r="C196" s="67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65" t="s">
        <v>126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127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130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65" t="s">
        <v>131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65" t="s">
        <v>135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65" t="s">
        <v>136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65" t="s">
        <v>138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65" t="s">
        <v>139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17" t="s">
        <v>29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41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85" t="s">
        <v>18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.75">
      <c r="A226" s="2"/>
      <c r="B226" s="63"/>
    </row>
    <row r="227" spans="1:12" ht="18.75">
      <c r="A227" s="2"/>
      <c r="B227" s="63"/>
      <c r="C227" s="131" t="s">
        <v>140</v>
      </c>
      <c r="D227" s="131"/>
      <c r="E227" s="131"/>
      <c r="F227" s="131"/>
      <c r="G227" s="131"/>
      <c r="H227" s="131"/>
      <c r="I227" s="132"/>
      <c r="J227" s="128">
        <f>J225+J98+J34+I21+J191+J53+J41+J136</f>
        <v>152.82499999999999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Horacio Leyva Castellanos</cp:lastModifiedBy>
  <cp:revision/>
  <cp:lastPrinted>2025-06-06T20:10:19Z</cp:lastPrinted>
  <dcterms:created xsi:type="dcterms:W3CDTF">2024-10-13T20:07:23Z</dcterms:created>
  <dcterms:modified xsi:type="dcterms:W3CDTF">2025-06-25T01:10:54Z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